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the\"/>
    </mc:Choice>
  </mc:AlternateContent>
  <bookViews>
    <workbookView xWindow="120" yWindow="105" windowWidth="11595" windowHeight="5640"/>
  </bookViews>
  <sheets>
    <sheet name="Aufgabe 12.15" sheetId="14" r:id="rId1"/>
    <sheet name="Aufgabe 12.18" sheetId="13" r:id="rId2"/>
    <sheet name="Aufgabe 12.19" sheetId="16" r:id="rId3"/>
    <sheet name="Aufgabe 12.20" sheetId="17" r:id="rId4"/>
    <sheet name="Aufgabe 12.21" sheetId="15" r:id="rId5"/>
    <sheet name="Aufgabe 12.22" sheetId="3" r:id="rId6"/>
    <sheet name="Aufgabe 12.23" sheetId="11" r:id="rId7"/>
    <sheet name="Aufgabe 12.24" sheetId="10" r:id="rId8"/>
    <sheet name="Aufgabe 12.25" sheetId="12" r:id="rId9"/>
  </sheets>
  <calcPr calcId="162913"/>
</workbook>
</file>

<file path=xl/calcChain.xml><?xml version="1.0" encoding="utf-8"?>
<calcChain xmlns="http://schemas.openxmlformats.org/spreadsheetml/2006/main">
  <c r="M47" i="17" l="1"/>
  <c r="L47" i="17"/>
  <c r="K47" i="17"/>
  <c r="J47" i="17"/>
  <c r="I47" i="17"/>
  <c r="H47" i="17"/>
  <c r="G47" i="17"/>
  <c r="F47" i="17"/>
  <c r="E47" i="17"/>
  <c r="D47" i="17"/>
  <c r="C47" i="17"/>
  <c r="M46" i="17"/>
  <c r="L46" i="17"/>
  <c r="K46" i="17"/>
  <c r="J46" i="17"/>
  <c r="I46" i="17"/>
  <c r="H46" i="17"/>
  <c r="G46" i="17"/>
  <c r="F46" i="17"/>
  <c r="E46" i="17"/>
  <c r="D46" i="17"/>
  <c r="C46" i="17"/>
  <c r="H4" i="16"/>
  <c r="I4" i="16"/>
  <c r="H3" i="16"/>
  <c r="G3" i="16"/>
  <c r="D13" i="16"/>
  <c r="B6" i="16"/>
  <c r="L2" i="13" l="1"/>
  <c r="L3" i="13"/>
  <c r="O2" i="13"/>
  <c r="P2" i="13"/>
  <c r="Q2" i="13"/>
  <c r="R2" i="13"/>
  <c r="S2" i="13"/>
  <c r="N2" i="13"/>
  <c r="D9" i="13"/>
  <c r="C9" i="13"/>
  <c r="F4" i="15"/>
  <c r="G4" i="15"/>
  <c r="H4" i="15"/>
  <c r="I4" i="15"/>
  <c r="J4" i="15"/>
  <c r="K4" i="15"/>
  <c r="L4" i="15"/>
  <c r="E5" i="15"/>
  <c r="F5" i="15"/>
  <c r="G5" i="15"/>
  <c r="H5" i="15"/>
  <c r="I5" i="15"/>
  <c r="J5" i="15"/>
  <c r="K5" i="15"/>
  <c r="L5" i="15"/>
  <c r="C4" i="15"/>
  <c r="D4" i="15"/>
  <c r="E4" i="15"/>
  <c r="B4" i="15"/>
  <c r="J6" i="14"/>
  <c r="K6" i="14"/>
  <c r="L6" i="14"/>
  <c r="M6" i="14"/>
  <c r="J4" i="14"/>
  <c r="K4" i="14"/>
  <c r="L4" i="14"/>
  <c r="M4" i="14"/>
  <c r="R7" i="13"/>
  <c r="N3" i="13"/>
  <c r="O3" i="13"/>
  <c r="P3" i="13"/>
  <c r="Q3" i="13"/>
  <c r="R3" i="13"/>
  <c r="S3" i="13"/>
  <c r="I3" i="13"/>
  <c r="J3" i="13"/>
  <c r="K3" i="13"/>
  <c r="H3" i="13"/>
  <c r="I2" i="13"/>
  <c r="J2" i="13"/>
  <c r="K2" i="13"/>
  <c r="M2" i="13"/>
  <c r="H2" i="13"/>
  <c r="F4" i="12"/>
  <c r="G4" i="12"/>
  <c r="H4" i="12"/>
  <c r="I4" i="12"/>
  <c r="J4" i="12"/>
  <c r="K4" i="12"/>
  <c r="L4" i="12"/>
  <c r="M4" i="12"/>
  <c r="M5" i="12"/>
  <c r="N5" i="12"/>
  <c r="O5" i="12"/>
  <c r="P5" i="12"/>
  <c r="Q5" i="12"/>
  <c r="E4" i="12"/>
  <c r="L7" i="11"/>
  <c r="M7" i="11"/>
  <c r="N7" i="11"/>
  <c r="O7" i="11"/>
  <c r="P7" i="11"/>
  <c r="Q7" i="11"/>
  <c r="R7" i="11"/>
  <c r="K7" i="11"/>
  <c r="D24" i="11"/>
  <c r="F22" i="11"/>
  <c r="F19" i="11"/>
  <c r="L5" i="11"/>
  <c r="M5" i="11"/>
  <c r="N5" i="11"/>
  <c r="O5" i="11"/>
  <c r="P5" i="11"/>
  <c r="Q5" i="11"/>
  <c r="R5" i="11"/>
  <c r="K5" i="11"/>
  <c r="I4" i="11"/>
  <c r="J4" i="11"/>
  <c r="K4" i="11"/>
  <c r="H4" i="11"/>
  <c r="D10" i="11"/>
  <c r="I6" i="10"/>
  <c r="H6" i="10"/>
  <c r="M4" i="10"/>
  <c r="L4" i="10"/>
  <c r="I4" i="10"/>
  <c r="J4" i="10"/>
  <c r="K4" i="10"/>
  <c r="H4" i="10"/>
  <c r="D12" i="10"/>
  <c r="D10" i="10"/>
  <c r="D14" i="10" s="1"/>
  <c r="L5" i="3"/>
  <c r="M5" i="3"/>
  <c r="N5" i="3"/>
  <c r="O5" i="3"/>
  <c r="P5" i="3"/>
  <c r="Q5" i="3"/>
  <c r="R5" i="3"/>
  <c r="K5" i="3"/>
  <c r="I5" i="3"/>
  <c r="J5" i="3"/>
  <c r="H5" i="3"/>
  <c r="D24" i="3"/>
  <c r="C28" i="3" s="1"/>
  <c r="H4" i="3"/>
  <c r="J4" i="3"/>
  <c r="I4" i="3"/>
  <c r="C13" i="3"/>
  <c r="P4" i="3" s="1"/>
  <c r="L4" i="3"/>
  <c r="N4" i="3" l="1"/>
  <c r="K4" i="3"/>
  <c r="M4" i="3"/>
  <c r="O4" i="3"/>
  <c r="Q4" i="3"/>
  <c r="R4" i="3"/>
  <c r="L6" i="10"/>
  <c r="P5" i="10"/>
  <c r="O6" i="10"/>
  <c r="M5" i="10"/>
  <c r="R5" i="10"/>
  <c r="N5" i="10"/>
  <c r="Q6" i="10"/>
  <c r="M6" i="10"/>
  <c r="O5" i="10"/>
  <c r="R6" i="10"/>
  <c r="N6" i="10"/>
  <c r="J6" i="10"/>
  <c r="K6" i="10"/>
  <c r="Q5" i="10"/>
  <c r="P6" i="10"/>
</calcChain>
</file>

<file path=xl/sharedStrings.xml><?xml version="1.0" encoding="utf-8"?>
<sst xmlns="http://schemas.openxmlformats.org/spreadsheetml/2006/main" count="230" uniqueCount="181">
  <si>
    <t>x</t>
  </si>
  <si>
    <t>Stückkosten</t>
  </si>
  <si>
    <t>c)</t>
  </si>
  <si>
    <t>q =</t>
  </si>
  <si>
    <t>d)</t>
  </si>
  <si>
    <t>e)</t>
  </si>
  <si>
    <t>Aufgabe 12.22</t>
  </si>
  <si>
    <t>Grundgebühr (Pauschale)</t>
  </si>
  <si>
    <r>
      <t>Inbegriffen</t>
    </r>
    <r>
      <rPr>
        <sz val="8"/>
        <rFont val="Arial"/>
        <family val="2"/>
      </rPr>
      <t xml:space="preserve"> (Gesprächsminuten)</t>
    </r>
  </si>
  <si>
    <t>a)</t>
  </si>
  <si>
    <t>y = 30</t>
  </si>
  <si>
    <r>
      <t xml:space="preserve">für x </t>
    </r>
    <r>
      <rPr>
        <sz val="10"/>
        <rFont val="Symbol"/>
        <family val="1"/>
        <charset val="2"/>
      </rPr>
      <t>£</t>
    </r>
    <r>
      <rPr>
        <sz val="10"/>
        <rFont val="Arial"/>
      </rPr>
      <t xml:space="preserve"> 60</t>
    </r>
  </si>
  <si>
    <t>über 60 Minuten:</t>
  </si>
  <si>
    <t>y = 0.1x + q</t>
  </si>
  <si>
    <t>30 = 0.1*60 + q</t>
  </si>
  <si>
    <t>y = 0.1x + 24</t>
  </si>
  <si>
    <t>für x &gt; 60</t>
  </si>
  <si>
    <t>Grafik</t>
  </si>
  <si>
    <t>Daten</t>
  </si>
  <si>
    <t>x = Anz. Minuten</t>
  </si>
  <si>
    <t>y = Gesamtkosten</t>
  </si>
  <si>
    <t>b)</t>
  </si>
  <si>
    <t>neu: m =</t>
  </si>
  <si>
    <t>Bedingung:</t>
  </si>
  <si>
    <t>für Kunden mit mehr als 90 Minuten!</t>
  </si>
  <si>
    <t>Bei 90 min muss es gleich teuer sein wie bisher.</t>
  </si>
  <si>
    <t>Nachher soll es günstiger werden.</t>
  </si>
  <si>
    <t>q = ?</t>
  </si>
  <si>
    <t>Bisher 90 min:</t>
  </si>
  <si>
    <t xml:space="preserve"> = 0.1*90 + 24</t>
  </si>
  <si>
    <t>Neu 90 min:</t>
  </si>
  <si>
    <t>33 = 0.05*90 + q</t>
  </si>
  <si>
    <t>q = 33 - 0.05*90</t>
  </si>
  <si>
    <t>y = 0.05x + 28.5</t>
  </si>
  <si>
    <t>Grundgebühr bei 60 min:</t>
  </si>
  <si>
    <t>y = 0.05*60 + 28.5</t>
  </si>
  <si>
    <t>y = 31.50</t>
  </si>
  <si>
    <t>Die Grundgebühr für das neue Angebot ist</t>
  </si>
  <si>
    <t>Aufgabe 12.24</t>
  </si>
  <si>
    <t>Fixkosten q</t>
  </si>
  <si>
    <t>Rabatt ab 50 Stk.</t>
  </si>
  <si>
    <t>x = Anz. Plakate</t>
  </si>
  <si>
    <r>
      <t xml:space="preserve">für x </t>
    </r>
    <r>
      <rPr>
        <sz val="10"/>
        <rFont val="Symbol"/>
        <family val="1"/>
        <charset val="2"/>
      </rPr>
      <t>&lt;</t>
    </r>
    <r>
      <rPr>
        <sz val="10"/>
        <rFont val="Arial"/>
      </rPr>
      <t xml:space="preserve"> 50</t>
    </r>
  </si>
  <si>
    <t>y = 12x + 300</t>
  </si>
  <si>
    <t>ab 50 Plakaten:</t>
  </si>
  <si>
    <t>m neu 75% v. Fr. 12.- =</t>
  </si>
  <si>
    <t>Wir ermitteln den gemeinsamen Punkt:</t>
  </si>
  <si>
    <t>Wir setzen den gemeinsamen Punkt (60/30) ein:</t>
  </si>
  <si>
    <t>y = 12 * 50 + 300</t>
  </si>
  <si>
    <t>neu:</t>
  </si>
  <si>
    <t>900 = 9*50 + q</t>
  </si>
  <si>
    <t>y = 9x + 450</t>
  </si>
  <si>
    <r>
      <t xml:space="preserve">für x </t>
    </r>
    <r>
      <rPr>
        <sz val="10"/>
        <rFont val="Symbol"/>
        <family val="1"/>
        <charset val="2"/>
      </rPr>
      <t>³</t>
    </r>
    <r>
      <rPr>
        <sz val="10"/>
        <rFont val="Arial"/>
      </rPr>
      <t xml:space="preserve"> 50</t>
    </r>
  </si>
  <si>
    <t xml:space="preserve">Fixkosten neu: </t>
  </si>
  <si>
    <t>neue Funktion vor Rabatt:</t>
  </si>
  <si>
    <t>y = 12x + 390</t>
  </si>
  <si>
    <t>Nach Rabatt muss die Funktion auf dem Graph von y = 9x +450 liegen.</t>
  </si>
  <si>
    <t>Wo schneiden sich die zwei Geraden?</t>
  </si>
  <si>
    <t>12x + 390 = 9x + 450</t>
  </si>
  <si>
    <t>3x = 60</t>
  </si>
  <si>
    <t>x = 20</t>
  </si>
  <si>
    <t>Der Rabatt muss ab 20 Stück gewährt werden.</t>
  </si>
  <si>
    <r>
      <t xml:space="preserve">für x </t>
    </r>
    <r>
      <rPr>
        <sz val="10"/>
        <rFont val="Symbol"/>
        <family val="1"/>
        <charset val="2"/>
      </rPr>
      <t>&lt;</t>
    </r>
    <r>
      <rPr>
        <sz val="10"/>
        <rFont val="Arial"/>
      </rPr>
      <t xml:space="preserve"> 20</t>
    </r>
  </si>
  <si>
    <r>
      <t xml:space="preserve">für x </t>
    </r>
    <r>
      <rPr>
        <sz val="10"/>
        <rFont val="Symbol"/>
        <family val="1"/>
        <charset val="2"/>
      </rPr>
      <t>³</t>
    </r>
    <r>
      <rPr>
        <sz val="10"/>
        <rFont val="Arial"/>
      </rPr>
      <t xml:space="preserve"> 20</t>
    </r>
  </si>
  <si>
    <t>Sie könnte aber auch wie die zweite in einem Stück berechnet werden.</t>
  </si>
  <si>
    <t>Die erste Funktion ist in zwei Teilen berechnet, umd den Knick zu verdeutlichen.</t>
  </si>
  <si>
    <t>Grundgebühr</t>
  </si>
  <si>
    <t>pro Minute über 60</t>
  </si>
  <si>
    <t>y = 20</t>
  </si>
  <si>
    <t>ab 60 Minuten:</t>
  </si>
  <si>
    <t>m  =</t>
  </si>
  <si>
    <t>gemeinsamer Punkt:</t>
  </si>
  <si>
    <t>(60 / 20)</t>
  </si>
  <si>
    <t>20 = 0.15*60 + q</t>
  </si>
  <si>
    <t>y = 0.15x + 11</t>
  </si>
  <si>
    <t xml:space="preserve">Minutenkosten neu: </t>
  </si>
  <si>
    <t>Gesamtkosten bei 120 min:</t>
  </si>
  <si>
    <t>y = 0.15*120 + 11</t>
  </si>
  <si>
    <t>29 = 0.1*120 + q</t>
  </si>
  <si>
    <t>y = 0.1x + 17</t>
  </si>
  <si>
    <t>y = 0.1*60 +17 =</t>
  </si>
  <si>
    <t>y = 23</t>
  </si>
  <si>
    <t>Aufgabe 12.23</t>
  </si>
  <si>
    <t>Kosten /min über 60 min</t>
  </si>
  <si>
    <t>y = 0.05x + 28.50</t>
  </si>
  <si>
    <t>Die Grundgebühr beträgt neu Fr. 23.-</t>
  </si>
  <si>
    <t>Beachten Sie bei e) den Wechsel von 10 auf 20 Stück (x) in der Berechnung.</t>
  </si>
  <si>
    <r>
      <t>y</t>
    </r>
    <r>
      <rPr>
        <vertAlign val="subscript"/>
        <sz val="10"/>
        <rFont val="Arial"/>
        <family val="2"/>
      </rPr>
      <t>1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</si>
  <si>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</rPr>
      <t/>
    </r>
  </si>
  <si>
    <t>Aufgabe 12.25</t>
  </si>
  <si>
    <t>zu den 25 %:</t>
  </si>
  <si>
    <t>y = 2x + 3 ist die erste Gleichung, wobei 2 die Stückkosten sind.</t>
  </si>
  <si>
    <t>Bei der zweiten kommen wir auf 1.5x.</t>
  </si>
  <si>
    <t>1.5 ist 3/4 von zwei, d.h. 75 %.</t>
  </si>
  <si>
    <t>Somit beträgt die Reduktion 25%</t>
  </si>
  <si>
    <t>Also, zu Beginn mal heisst es:</t>
  </si>
  <si>
    <t>y = 20x</t>
  </si>
  <si>
    <t>für x &lt; 5</t>
  </si>
  <si>
    <t>20% tiefer heisst nun: 16 CHF</t>
  </si>
  <si>
    <t>also, y = 16x +q</t>
  </si>
  <si>
    <t>20 = q</t>
  </si>
  <si>
    <t>Gleichsetzung</t>
  </si>
  <si>
    <t>Nun nehmen wir 5 Packungen, da müssen die Geraden sich schneiden</t>
  </si>
  <si>
    <r>
      <t xml:space="preserve">(für x </t>
    </r>
    <r>
      <rPr>
        <sz val="10"/>
        <rFont val="Cambria"/>
        <family val="1"/>
      </rPr>
      <t xml:space="preserve">≥ </t>
    </r>
    <r>
      <rPr>
        <sz val="10"/>
        <rFont val="Arial"/>
        <family val="2"/>
      </rPr>
      <t>5)</t>
    </r>
  </si>
  <si>
    <t>y1</t>
  </si>
  <si>
    <t>y2</t>
  </si>
  <si>
    <t>y = 24x</t>
  </si>
  <si>
    <t>y = 18x</t>
  </si>
  <si>
    <t>90 = 24x</t>
  </si>
  <si>
    <t xml:space="preserve">x = </t>
  </si>
  <si>
    <r>
      <t xml:space="preserve">für x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300</t>
    </r>
  </si>
  <si>
    <t>bei 200 schneiden sich die beiden Funktionen</t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</si>
  <si>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0.25x + q</t>
    </r>
  </si>
  <si>
    <r>
      <t>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200</t>
    </r>
  </si>
  <si>
    <t>200 = 0.25*300 + q</t>
  </si>
  <si>
    <t>q = 125</t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</si>
  <si>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0.25x + 125</t>
    </r>
  </si>
  <si>
    <r>
      <t xml:space="preserve">für x </t>
    </r>
    <r>
      <rPr>
        <sz val="10"/>
        <rFont val="Calibri"/>
        <family val="2"/>
      </rPr>
      <t>&gt;</t>
    </r>
    <r>
      <rPr>
        <sz val="10"/>
        <rFont val="Arial"/>
        <family val="2"/>
      </rPr>
      <t xml:space="preserve"> 300</t>
    </r>
  </si>
  <si>
    <t>b) d)</t>
  </si>
  <si>
    <t>160 = 0.25*300 + q</t>
  </si>
  <si>
    <t>q = 85</t>
  </si>
  <si>
    <r>
      <t>y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 0.25x + 85</t>
    </r>
  </si>
  <si>
    <r>
      <t>y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160</t>
    </r>
  </si>
  <si>
    <r>
      <t>y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160</t>
    </r>
  </si>
  <si>
    <r>
      <t>y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= 0.25x + 85</t>
    </r>
  </si>
  <si>
    <r>
      <t>y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0.25x + 125</t>
    </r>
  </si>
  <si>
    <r>
      <t>y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 200</t>
    </r>
  </si>
  <si>
    <t>bei 160 schneiden sich die beiden Funktionen</t>
  </si>
  <si>
    <t>y = 80x - 7200</t>
  </si>
  <si>
    <t>y = 100x - 8400</t>
  </si>
  <si>
    <t>Aufgabe 12.21</t>
  </si>
  <si>
    <t>80 = 80 + q</t>
  </si>
  <si>
    <t>4*20 = 4*16 + q</t>
  </si>
  <si>
    <t>y = 16x + 16</t>
  </si>
  <si>
    <t>18x = 16x + 16</t>
  </si>
  <si>
    <t>x = 8</t>
  </si>
  <si>
    <t>Nach neuen Konditionen ist der Kunde nun von 5 (4) bis 7 Stück günstiger.</t>
  </si>
  <si>
    <t>Aufgabe 12.19</t>
  </si>
  <si>
    <t>Fixkosten</t>
  </si>
  <si>
    <t>Variable Kosten pro 100 Stk.</t>
  </si>
  <si>
    <t>q</t>
  </si>
  <si>
    <t>m</t>
  </si>
  <si>
    <t>Rabatt Über 1'000</t>
  </si>
  <si>
    <t>VK neu</t>
  </si>
  <si>
    <t>m neu</t>
  </si>
  <si>
    <t>y = Gesamtkosten in CHF</t>
  </si>
  <si>
    <t>x = Anzahl Broschüren in 100 Stk.</t>
  </si>
  <si>
    <t>y =150x + 500</t>
  </si>
  <si>
    <r>
      <t xml:space="preserve">(für x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1'000)</t>
    </r>
  </si>
  <si>
    <t>Kosten bei 1'000 Stk.:</t>
  </si>
  <si>
    <t>150*10 + 500 = 2'000</t>
  </si>
  <si>
    <r>
      <t xml:space="preserve">(für x </t>
    </r>
    <r>
      <rPr>
        <sz val="10"/>
        <rFont val="Calibri"/>
        <family val="2"/>
      </rPr>
      <t>&gt;</t>
    </r>
    <r>
      <rPr>
        <sz val="10"/>
        <rFont val="Arial"/>
        <family val="2"/>
      </rPr>
      <t xml:space="preserve"> 1'000)</t>
    </r>
  </si>
  <si>
    <t>y = 120x + q ==&gt;</t>
  </si>
  <si>
    <t>q = 2000 - 120*10 =</t>
  </si>
  <si>
    <t>y = 120x + 800</t>
  </si>
  <si>
    <t>Kosten bis 1'000</t>
  </si>
  <si>
    <t>Kosten über 1'000</t>
  </si>
  <si>
    <t>Aufgabe 12.20</t>
  </si>
  <si>
    <t>Anbieter A</t>
  </si>
  <si>
    <t>Anbieter  B</t>
  </si>
  <si>
    <t>y1 = 400</t>
  </si>
  <si>
    <t>(x&lt;=40)</t>
  </si>
  <si>
    <t>y3 = 4x + 300</t>
  </si>
  <si>
    <t>für x = 40:</t>
  </si>
  <si>
    <t>y = 400</t>
  </si>
  <si>
    <t>(40/400)</t>
  </si>
  <si>
    <t>y2:</t>
  </si>
  <si>
    <t>400 = 6 * 40 + q</t>
  </si>
  <si>
    <t>q = 160</t>
  </si>
  <si>
    <t>y2 = 6x + 160</t>
  </si>
  <si>
    <t>(x&gt;40)</t>
  </si>
  <si>
    <t>Kosten Gleich bei:</t>
  </si>
  <si>
    <t>400 = 4x + 300</t>
  </si>
  <si>
    <t>Aussage:</t>
  </si>
  <si>
    <t>1) zwischen 25 und 70km ist Anbieter A günstiger</t>
  </si>
  <si>
    <t>x = 25</t>
  </si>
  <si>
    <t>2) unter 25  und über 70 km ist Anbieter B günstiger</t>
  </si>
  <si>
    <t>6x + 160 = 4x + 300</t>
  </si>
  <si>
    <t>2x = 140</t>
  </si>
  <si>
    <t>x = 70</t>
  </si>
  <si>
    <t>Anbieter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</si>
</sst>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Fr.&quot;\ * #,##0.00_ ;_ &quot;Fr.&quot;\ * \-#,##0.00_ ;_ &quot;Fr.&quot;\ * &quot;-&quot;??_ ;_ @_ 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3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/>
  </cellStyleXfs>
  <cellXfs count="27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5" fillId="2" borderId="0" xfId="0" applyFont="1" applyFill="1"/>
    <xf numFmtId="164" fontId="0" fillId="2" borderId="0" xfId="1" applyFont="1" applyFill="1"/>
    <xf numFmtId="164" fontId="0" fillId="2" borderId="0" xfId="0" applyNumberFormat="1" applyFill="1"/>
    <xf numFmtId="0" fontId="10" fillId="2" borderId="0" xfId="0" applyFont="1" applyFill="1"/>
    <xf numFmtId="0" fontId="11" fillId="2" borderId="0" xfId="0" applyFont="1" applyFill="1"/>
    <xf numFmtId="0" fontId="10" fillId="2" borderId="0" xfId="0" applyNumberFormat="1" applyFont="1" applyFill="1"/>
    <xf numFmtId="164" fontId="5" fillId="2" borderId="0" xfId="1" applyFont="1" applyFill="1"/>
    <xf numFmtId="164" fontId="1" fillId="2" borderId="0" xfId="1" applyFill="1"/>
    <xf numFmtId="9" fontId="1" fillId="2" borderId="0" xfId="1" applyNumberFormat="1" applyFill="1"/>
    <xf numFmtId="0" fontId="0" fillId="2" borderId="0" xfId="0" applyFill="1" applyAlignment="1">
      <alignment horizontal="right"/>
    </xf>
    <xf numFmtId="164" fontId="12" fillId="3" borderId="0" xfId="1" applyFont="1" applyFill="1"/>
    <xf numFmtId="0" fontId="0" fillId="2" borderId="1" xfId="0" applyFill="1" applyBorder="1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0" xfId="0" applyFill="1"/>
    <xf numFmtId="0" fontId="18" fillId="0" borderId="0" xfId="0" applyFont="1"/>
    <xf numFmtId="9" fontId="0" fillId="0" borderId="0" xfId="0" applyNumberFormat="1"/>
    <xf numFmtId="0" fontId="2" fillId="0" borderId="0" xfId="2" applyFont="1"/>
    <xf numFmtId="0" fontId="14" fillId="0" borderId="0" xfId="2"/>
    <xf numFmtId="0" fontId="3" fillId="2" borderId="0" xfId="0" applyFont="1" applyFill="1" applyAlignment="1">
      <alignment horizontal="center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'Aufgabe 12.15'!$F$3</c:f>
              <c:strCache>
                <c:ptCount val="1"/>
                <c:pt idx="0">
                  <c:v>y1 = 200</c:v>
                </c:pt>
              </c:strCache>
            </c:strRef>
          </c:tx>
          <c:marker>
            <c:symbol val="none"/>
          </c:marker>
          <c:xVal>
            <c:numRef>
              <c:f>'Aufgabe 12.15'!$G$2:$M$2</c:f>
              <c:numCache>
                <c:formatCode>General</c:formatCode>
                <c:ptCount val="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'Aufgabe 12.15'!$G$3:$M$3</c:f>
              <c:numCache>
                <c:formatCode>General</c:formatCode>
                <c:ptCount val="7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4-43DE-824C-033CB92D799D}"/>
            </c:ext>
          </c:extLst>
        </c:ser>
        <c:ser>
          <c:idx val="1"/>
          <c:order val="1"/>
          <c:tx>
            <c:strRef>
              <c:f>'Aufgabe 12.15'!$F$4</c:f>
              <c:strCache>
                <c:ptCount val="1"/>
                <c:pt idx="0">
                  <c:v>y2 = 0.25x + 125</c:v>
                </c:pt>
              </c:strCache>
            </c:strRef>
          </c:tx>
          <c:marker>
            <c:symbol val="none"/>
          </c:marker>
          <c:xVal>
            <c:numRef>
              <c:f>'Aufgabe 12.15'!$G$2:$M$2</c:f>
              <c:numCache>
                <c:formatCode>General</c:formatCode>
                <c:ptCount val="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'Aufgabe 12.15'!$G$4:$M$4</c:f>
              <c:numCache>
                <c:formatCode>General</c:formatCode>
                <c:ptCount val="7"/>
                <c:pt idx="3">
                  <c:v>200</c:v>
                </c:pt>
                <c:pt idx="4">
                  <c:v>225</c:v>
                </c:pt>
                <c:pt idx="5">
                  <c:v>250</c:v>
                </c:pt>
                <c:pt idx="6">
                  <c:v>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F4-43DE-824C-033CB92D799D}"/>
            </c:ext>
          </c:extLst>
        </c:ser>
        <c:ser>
          <c:idx val="2"/>
          <c:order val="2"/>
          <c:tx>
            <c:strRef>
              <c:f>'Aufgabe 12.15'!$F$5</c:f>
              <c:strCache>
                <c:ptCount val="1"/>
                <c:pt idx="0">
                  <c:v>y3 = 160</c:v>
                </c:pt>
              </c:strCache>
            </c:strRef>
          </c:tx>
          <c:marker>
            <c:symbol val="none"/>
          </c:marker>
          <c:xVal>
            <c:numRef>
              <c:f>'Aufgabe 12.15'!$G$2:$M$2</c:f>
              <c:numCache>
                <c:formatCode>General</c:formatCode>
                <c:ptCount val="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'Aufgabe 12.15'!$G$5:$M$5</c:f>
              <c:numCache>
                <c:formatCode>General</c:formatCode>
                <c:ptCount val="7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F4-43DE-824C-033CB92D799D}"/>
            </c:ext>
          </c:extLst>
        </c:ser>
        <c:ser>
          <c:idx val="3"/>
          <c:order val="3"/>
          <c:tx>
            <c:strRef>
              <c:f>'Aufgabe 12.15'!$F$6</c:f>
              <c:strCache>
                <c:ptCount val="1"/>
                <c:pt idx="0">
                  <c:v>y4 = 0.25x + 85</c:v>
                </c:pt>
              </c:strCache>
            </c:strRef>
          </c:tx>
          <c:marker>
            <c:symbol val="none"/>
          </c:marker>
          <c:xVal>
            <c:numRef>
              <c:f>'Aufgabe 12.15'!$G$2:$M$2</c:f>
              <c:numCache>
                <c:formatCode>General</c:formatCode>
                <c:ptCount val="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'Aufgabe 12.15'!$G$6:$M$6</c:f>
              <c:numCache>
                <c:formatCode>General</c:formatCode>
                <c:ptCount val="7"/>
                <c:pt idx="3">
                  <c:v>160</c:v>
                </c:pt>
                <c:pt idx="4">
                  <c:v>185</c:v>
                </c:pt>
                <c:pt idx="5">
                  <c:v>210</c:v>
                </c:pt>
                <c:pt idx="6">
                  <c:v>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F4-43DE-824C-033CB92D7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07192"/>
        <c:axId val="276905672"/>
      </c:scatterChart>
      <c:valAx>
        <c:axId val="277207192"/>
        <c:scaling>
          <c:orientation val="minMax"/>
          <c:max val="6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76905672"/>
        <c:crosses val="autoZero"/>
        <c:crossBetween val="midCat"/>
        <c:majorUnit val="50"/>
      </c:valAx>
      <c:valAx>
        <c:axId val="276905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207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Aufgabe 12.18</a:t>
            </a:r>
          </a:p>
        </c:rich>
      </c:tx>
      <c:layout>
        <c:manualLayout>
          <c:xMode val="edge"/>
          <c:yMode val="edge"/>
          <c:x val="0.3086386060381196"/>
          <c:y val="2.777777777777783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'Aufgabe 12.18'!$G$2</c:f>
              <c:strCache>
                <c:ptCount val="1"/>
                <c:pt idx="0">
                  <c:v>y1</c:v>
                </c:pt>
              </c:strCache>
            </c:strRef>
          </c:tx>
          <c:marker>
            <c:symbol val="none"/>
          </c:marker>
          <c:xVal>
            <c:numRef>
              <c:f>'Aufgabe 12.18'!$H$1:$S$1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3.7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'Aufgabe 12.18'!$H$2:$S$2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74</c:v>
                </c:pt>
                <c:pt idx="5">
                  <c:v>80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  <c:pt idx="10">
                  <c:v>160</c:v>
                </c:pt>
                <c:pt idx="11">
                  <c:v>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B7-47CC-AFDA-372B076BB62F}"/>
            </c:ext>
          </c:extLst>
        </c:ser>
        <c:ser>
          <c:idx val="1"/>
          <c:order val="1"/>
          <c:tx>
            <c:strRef>
              <c:f>'Aufgabe 12.18'!$G$3</c:f>
              <c:strCache>
                <c:ptCount val="1"/>
                <c:pt idx="0">
                  <c:v>y2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'Aufgabe 12.18'!$H$1:$S$1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3.7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'Aufgabe 12.18'!$H$3:$S$3</c:f>
              <c:numCache>
                <c:formatCode>General</c:formatCode>
                <c:ptCount val="12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88.800000000000011</c:v>
                </c:pt>
                <c:pt idx="5">
                  <c:v>88.8</c:v>
                </c:pt>
                <c:pt idx="6">
                  <c:v>90</c:v>
                </c:pt>
                <c:pt idx="7">
                  <c:v>108</c:v>
                </c:pt>
                <c:pt idx="8">
                  <c:v>126</c:v>
                </c:pt>
                <c:pt idx="9">
                  <c:v>144</c:v>
                </c:pt>
                <c:pt idx="10">
                  <c:v>162</c:v>
                </c:pt>
                <c:pt idx="11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B7-47CC-AFDA-372B076BB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641656"/>
        <c:axId val="276922416"/>
      </c:scatterChart>
      <c:valAx>
        <c:axId val="276641656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Menge in Packungen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6922416"/>
        <c:crosses val="autoZero"/>
        <c:crossBetween val="midCat"/>
        <c:majorUnit val="1"/>
      </c:valAx>
      <c:valAx>
        <c:axId val="276922416"/>
        <c:scaling>
          <c:orientation val="minMax"/>
          <c:max val="2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Erlös in CHF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6641656"/>
        <c:crosses val="autoZero"/>
        <c:crossBetween val="midCat"/>
        <c:majorUnit val="50"/>
        <c:minorUnit val="25"/>
      </c:valAx>
    </c:plotArea>
    <c:legend>
      <c:legendPos val="r"/>
      <c:layout>
        <c:manualLayout>
          <c:xMode val="edge"/>
          <c:yMode val="edge"/>
          <c:x val="0.83736460952852154"/>
          <c:y val="0.47102799650043747"/>
          <c:w val="0.13820258069835514"/>
          <c:h val="0.1674343832020999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'Aufgabe 12.19'!$F$3</c:f>
              <c:strCache>
                <c:ptCount val="1"/>
                <c:pt idx="0">
                  <c:v>Kosten bis 1'000</c:v>
                </c:pt>
              </c:strCache>
            </c:strRef>
          </c:tx>
          <c:marker>
            <c:symbol val="none"/>
          </c:marker>
          <c:xVal>
            <c:numRef>
              <c:f>'Aufgabe 12.19'!$G$2:$I$2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'Aufgabe 12.19'!$G$3:$I$3</c:f>
              <c:numCache>
                <c:formatCode>General</c:formatCode>
                <c:ptCount val="3"/>
                <c:pt idx="0">
                  <c:v>500</c:v>
                </c:pt>
                <c:pt idx="1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F1-4D18-B124-E509A1823D4E}"/>
            </c:ext>
          </c:extLst>
        </c:ser>
        <c:ser>
          <c:idx val="1"/>
          <c:order val="1"/>
          <c:tx>
            <c:strRef>
              <c:f>'Aufgabe 12.19'!$F$4</c:f>
              <c:strCache>
                <c:ptCount val="1"/>
                <c:pt idx="0">
                  <c:v>Kosten über 1'000</c:v>
                </c:pt>
              </c:strCache>
            </c:strRef>
          </c:tx>
          <c:marker>
            <c:symbol val="none"/>
          </c:marker>
          <c:xVal>
            <c:numRef>
              <c:f>'Aufgabe 12.19'!$G$2:$I$2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'Aufgabe 12.19'!$G$4:$I$4</c:f>
              <c:numCache>
                <c:formatCode>General</c:formatCode>
                <c:ptCount val="3"/>
                <c:pt idx="1">
                  <c:v>2000</c:v>
                </c:pt>
                <c:pt idx="2">
                  <c:v>3200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F1-4D18-B124-E509A1823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325672"/>
        <c:axId val="276607640"/>
      </c:scatterChart>
      <c:valAx>
        <c:axId val="276325672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Broschüren in 100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6607640"/>
        <c:crosses val="autoZero"/>
        <c:crossBetween val="midCat"/>
        <c:majorUnit val="2"/>
        <c:minorUnit val="1"/>
      </c:valAx>
      <c:valAx>
        <c:axId val="276607640"/>
        <c:scaling>
          <c:orientation val="minMax"/>
          <c:max val="30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Gesamtkosten in CHF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76325672"/>
        <c:crosses val="autoZero"/>
        <c:crossBetween val="midCat"/>
        <c:majorUnit val="500"/>
        <c:min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71186440677971E-2"/>
          <c:y val="6.9333513889359086E-2"/>
          <c:w val="0.70880814596970554"/>
          <c:h val="0.81066877778327551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'Aufgabe 12.20'!$B$47</c:f>
              <c:strCache>
                <c:ptCount val="1"/>
                <c:pt idx="0">
                  <c:v>Anbieter B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'Aufgabe 12.20'!$C$45:$M$45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'Aufgabe 12.20'!$C$47:$M$47</c:f>
              <c:numCache>
                <c:formatCode>General</c:formatCode>
                <c:ptCount val="11"/>
                <c:pt idx="0">
                  <c:v>300</c:v>
                </c:pt>
                <c:pt idx="1">
                  <c:v>340</c:v>
                </c:pt>
                <c:pt idx="2">
                  <c:v>380</c:v>
                </c:pt>
                <c:pt idx="3">
                  <c:v>420</c:v>
                </c:pt>
                <c:pt idx="4">
                  <c:v>460</c:v>
                </c:pt>
                <c:pt idx="5">
                  <c:v>500</c:v>
                </c:pt>
                <c:pt idx="6">
                  <c:v>540</c:v>
                </c:pt>
                <c:pt idx="7">
                  <c:v>580</c:v>
                </c:pt>
                <c:pt idx="8">
                  <c:v>620</c:v>
                </c:pt>
                <c:pt idx="9">
                  <c:v>660</c:v>
                </c:pt>
                <c:pt idx="10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3C-45C5-8D0A-70CBC1CA2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942920"/>
        <c:axId val="277943304"/>
      </c:scatterChart>
      <c:scatterChart>
        <c:scatterStyle val="lineMarker"/>
        <c:varyColors val="0"/>
        <c:ser>
          <c:idx val="0"/>
          <c:order val="0"/>
          <c:tx>
            <c:strRef>
              <c:f>'Aufgabe 12.20'!$B$46</c:f>
              <c:strCache>
                <c:ptCount val="1"/>
                <c:pt idx="0">
                  <c:v>Anbieter 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'Aufgabe 12.20'!$C$45:$M$45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'Aufgabe 12.20'!$C$46:$M$46</c:f>
              <c:numCache>
                <c:formatCode>General</c:formatCode>
                <c:ptCount val="11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460</c:v>
                </c:pt>
                <c:pt idx="6">
                  <c:v>520</c:v>
                </c:pt>
                <c:pt idx="7">
                  <c:v>580</c:v>
                </c:pt>
                <c:pt idx="8">
                  <c:v>640</c:v>
                </c:pt>
                <c:pt idx="9">
                  <c:v>700</c:v>
                </c:pt>
                <c:pt idx="10">
                  <c:v>760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3C-45C5-8D0A-70CBC1CA2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942920"/>
        <c:axId val="277943304"/>
      </c:scatterChart>
      <c:valAx>
        <c:axId val="277942920"/>
        <c:scaling>
          <c:orientation val="minMax"/>
          <c:max val="1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77943304"/>
        <c:crosses val="autoZero"/>
        <c:crossBetween val="midCat"/>
        <c:majorUnit val="10"/>
        <c:minorUnit val="5"/>
      </c:valAx>
      <c:valAx>
        <c:axId val="277943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779429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24694051797739"/>
          <c:y val="0.38933445319335086"/>
          <c:w val="0.19419378300603996"/>
          <c:h val="0.20622278215223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Gewinnfunktion mit Veränderung über 60 Stück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'Aufgabe 12.21'!$A$4</c:f>
              <c:strCache>
                <c:ptCount val="1"/>
                <c:pt idx="0">
                  <c:v>y = 80x - 7200</c:v>
                </c:pt>
              </c:strCache>
            </c:strRef>
          </c:tx>
          <c:marker>
            <c:symbol val="none"/>
          </c:marker>
          <c:xVal>
            <c:numRef>
              <c:f>'Aufgabe 12.21'!$B$3:$L$3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'Aufgabe 12.21'!$B$4:$L$4</c:f>
              <c:numCache>
                <c:formatCode>General</c:formatCode>
                <c:ptCount val="11"/>
                <c:pt idx="0">
                  <c:v>-7200</c:v>
                </c:pt>
                <c:pt idx="1">
                  <c:v>-5600</c:v>
                </c:pt>
                <c:pt idx="2">
                  <c:v>-4000</c:v>
                </c:pt>
                <c:pt idx="3">
                  <c:v>-2400</c:v>
                </c:pt>
                <c:pt idx="4">
                  <c:v>-800</c:v>
                </c:pt>
                <c:pt idx="5">
                  <c:v>800</c:v>
                </c:pt>
                <c:pt idx="6">
                  <c:v>2400</c:v>
                </c:pt>
                <c:pt idx="7">
                  <c:v>4000</c:v>
                </c:pt>
                <c:pt idx="8">
                  <c:v>5600</c:v>
                </c:pt>
                <c:pt idx="9">
                  <c:v>7200</c:v>
                </c:pt>
                <c:pt idx="10">
                  <c:v>8800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F9-4261-B516-D771644CD39F}"/>
            </c:ext>
          </c:extLst>
        </c:ser>
        <c:ser>
          <c:idx val="1"/>
          <c:order val="1"/>
          <c:tx>
            <c:strRef>
              <c:f>'Aufgabe 12.21'!$A$5</c:f>
              <c:strCache>
                <c:ptCount val="1"/>
                <c:pt idx="0">
                  <c:v>y = 100x - 8400</c:v>
                </c:pt>
              </c:strCache>
            </c:strRef>
          </c:tx>
          <c:marker>
            <c:symbol val="none"/>
          </c:marker>
          <c:xVal>
            <c:numRef>
              <c:f>'Aufgabe 12.21'!$B$3:$L$3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'Aufgabe 12.21'!$B$5:$L$5</c:f>
              <c:numCache>
                <c:formatCode>General</c:formatCode>
                <c:ptCount val="11"/>
                <c:pt idx="3">
                  <c:v>-2400</c:v>
                </c:pt>
                <c:pt idx="4">
                  <c:v>-400</c:v>
                </c:pt>
                <c:pt idx="5">
                  <c:v>1600</c:v>
                </c:pt>
                <c:pt idx="6">
                  <c:v>3600</c:v>
                </c:pt>
                <c:pt idx="7">
                  <c:v>5600</c:v>
                </c:pt>
                <c:pt idx="8">
                  <c:v>7600</c:v>
                </c:pt>
                <c:pt idx="9">
                  <c:v>9600</c:v>
                </c:pt>
                <c:pt idx="10">
                  <c:v>11600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F9-4261-B516-D771644CD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949512"/>
        <c:axId val="276701584"/>
      </c:scatterChart>
      <c:valAx>
        <c:axId val="277949512"/>
        <c:scaling>
          <c:orientation val="minMax"/>
          <c:max val="200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General" sourceLinked="1"/>
        <c:majorTickMark val="none"/>
        <c:minorTickMark val="none"/>
        <c:tickLblPos val="nextTo"/>
        <c:spPr>
          <a:ln w="19050">
            <a:solidFill>
              <a:schemeClr val="tx1"/>
            </a:solidFill>
          </a:ln>
        </c:spPr>
        <c:crossAx val="276701584"/>
        <c:crosses val="autoZero"/>
        <c:crossBetween val="midCat"/>
        <c:majorUnit val="20"/>
        <c:minorUnit val="10"/>
      </c:valAx>
      <c:valAx>
        <c:axId val="276701584"/>
        <c:scaling>
          <c:orientation val="minMax"/>
          <c:max val="15000"/>
          <c:min val="-100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General" sourceLinked="1"/>
        <c:majorTickMark val="none"/>
        <c:minorTickMark val="none"/>
        <c:tickLblPos val="nextTo"/>
        <c:spPr>
          <a:ln w="19050">
            <a:solidFill>
              <a:schemeClr val="tx1"/>
            </a:solidFill>
          </a:ln>
        </c:spPr>
        <c:crossAx val="277949512"/>
        <c:crosses val="autoZero"/>
        <c:crossBetween val="midCat"/>
        <c:majorUnit val="2000"/>
        <c:min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de-CH"/>
              <a:t>Kostenfunktionen</a:t>
            </a:r>
          </a:p>
        </c:rich>
      </c:tx>
      <c:layout>
        <c:manualLayout>
          <c:xMode val="edge"/>
          <c:yMode val="edge"/>
          <c:x val="0.35805680300192683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12552090683038"/>
          <c:y val="0.1708077124292029"/>
          <c:w val="0.64450208362732231"/>
          <c:h val="0.614907764745130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'Aufgabe 12.22'!$G$4</c:f>
              <c:strCache>
                <c:ptCount val="1"/>
                <c:pt idx="0">
                  <c:v>b)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'Aufgabe 12.22'!$H$3:$R$3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'Aufgabe 12.22'!$H$4:$R$4</c:f>
              <c:numCache>
                <c:formatCode>General</c:formatCode>
                <c:ptCount val="1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32</c:v>
                </c:pt>
                <c:pt idx="5">
                  <c:v>34</c:v>
                </c:pt>
                <c:pt idx="6">
                  <c:v>36</c:v>
                </c:pt>
                <c:pt idx="7">
                  <c:v>38</c:v>
                </c:pt>
                <c:pt idx="8">
                  <c:v>40</c:v>
                </c:pt>
                <c:pt idx="9">
                  <c:v>42</c:v>
                </c:pt>
                <c:pt idx="10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FE-4111-9389-B0A70D6F93D5}"/>
            </c:ext>
          </c:extLst>
        </c:ser>
        <c:ser>
          <c:idx val="1"/>
          <c:order val="1"/>
          <c:tx>
            <c:strRef>
              <c:f>'Aufgabe 12.22'!$G$5</c:f>
              <c:strCache>
                <c:ptCount val="1"/>
                <c:pt idx="0">
                  <c:v>e)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'Aufgabe 12.22'!$H$3:$R$3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'Aufgabe 12.22'!$H$5:$R$5</c:f>
              <c:numCache>
                <c:formatCode>General</c:formatCode>
                <c:ptCount val="11"/>
                <c:pt idx="0">
                  <c:v>31.5</c:v>
                </c:pt>
                <c:pt idx="1">
                  <c:v>31.5</c:v>
                </c:pt>
                <c:pt idx="2">
                  <c:v>31.5</c:v>
                </c:pt>
                <c:pt idx="3">
                  <c:v>31.5</c:v>
                </c:pt>
                <c:pt idx="4">
                  <c:v>32.5</c:v>
                </c:pt>
                <c:pt idx="5">
                  <c:v>33.5</c:v>
                </c:pt>
                <c:pt idx="6">
                  <c:v>34.5</c:v>
                </c:pt>
                <c:pt idx="7">
                  <c:v>35.5</c:v>
                </c:pt>
                <c:pt idx="8">
                  <c:v>36.5</c:v>
                </c:pt>
                <c:pt idx="9">
                  <c:v>37.5</c:v>
                </c:pt>
                <c:pt idx="10">
                  <c:v>38.5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FE-4111-9389-B0A70D6F9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105048"/>
        <c:axId val="276105440"/>
      </c:scatterChart>
      <c:valAx>
        <c:axId val="276105048"/>
        <c:scaling>
          <c:orientation val="minMax"/>
          <c:max val="2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de-CH"/>
                  <a:t>Gesprächsminuten</a:t>
                </a:r>
              </a:p>
            </c:rich>
          </c:tx>
          <c:layout>
            <c:manualLayout>
              <c:xMode val="edge"/>
              <c:yMode val="edge"/>
              <c:x val="0.35294171348786041"/>
              <c:y val="0.881988881824554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76105440"/>
        <c:crosses val="autoZero"/>
        <c:crossBetween val="midCat"/>
        <c:majorUnit val="20"/>
        <c:minorUnit val="10"/>
      </c:valAx>
      <c:valAx>
        <c:axId val="276105440"/>
        <c:scaling>
          <c:orientation val="minMax"/>
          <c:max val="4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de-CH"/>
                  <a:t>Gesamtkosten</a:t>
                </a:r>
              </a:p>
            </c:rich>
          </c:tx>
          <c:layout>
            <c:manualLayout>
              <c:xMode val="edge"/>
              <c:yMode val="edge"/>
              <c:x val="4.0920716112531993E-2"/>
              <c:y val="0.35714350923525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7610504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56629142584796"/>
          <c:y val="0.42857208066383035"/>
          <c:w val="0.11764732733216531"/>
          <c:h val="0.13354069871700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de-CH"/>
              <a:t>Kostenfunktionen</a:t>
            </a:r>
          </a:p>
        </c:rich>
      </c:tx>
      <c:layout>
        <c:manualLayout>
          <c:xMode val="edge"/>
          <c:yMode val="edge"/>
          <c:x val="0.34200000000000008"/>
          <c:y val="3.20366132723112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0000000000014"/>
          <c:y val="0.16247139588100704"/>
          <c:w val="0.78"/>
          <c:h val="0.64073226544622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'Aufgabe 12.23'!$G$4</c:f>
              <c:strCache>
                <c:ptCount val="1"/>
                <c:pt idx="0">
                  <c:v>b)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'Aufgabe 12.23'!$H$3:$R$3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'Aufgabe 12.23'!$H$4:$R$4</c:f>
              <c:numCache>
                <c:formatCode>General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6B-4B73-A0B1-EAD95CF595B5}"/>
            </c:ext>
          </c:extLst>
        </c:ser>
        <c:ser>
          <c:idx val="1"/>
          <c:order val="1"/>
          <c:tx>
            <c:strRef>
              <c:f>'Aufgabe 12.23'!$G$5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'Aufgabe 12.23'!$H$3:$R$3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'Aufgabe 12.23'!$H$5:$R$5</c:f>
              <c:numCache>
                <c:formatCode>General</c:formatCode>
                <c:ptCount val="11"/>
                <c:pt idx="3">
                  <c:v>20</c:v>
                </c:pt>
                <c:pt idx="4">
                  <c:v>23</c:v>
                </c:pt>
                <c:pt idx="5">
                  <c:v>26</c:v>
                </c:pt>
                <c:pt idx="6">
                  <c:v>29</c:v>
                </c:pt>
                <c:pt idx="7">
                  <c:v>32</c:v>
                </c:pt>
                <c:pt idx="8">
                  <c:v>35</c:v>
                </c:pt>
                <c:pt idx="9">
                  <c:v>38</c:v>
                </c:pt>
                <c:pt idx="10">
                  <c:v>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6B-4B73-A0B1-EAD95CF595B5}"/>
            </c:ext>
          </c:extLst>
        </c:ser>
        <c:ser>
          <c:idx val="2"/>
          <c:order val="2"/>
          <c:tx>
            <c:strRef>
              <c:f>'Aufgabe 12.23'!$G$6</c:f>
              <c:strCache>
                <c:ptCount val="1"/>
                <c:pt idx="0">
                  <c:v>d)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'Aufgabe 12.23'!$H$3:$R$3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'Aufgabe 12.23'!$H$6:$R$6</c:f>
              <c:numCache>
                <c:formatCode>General</c:formatCode>
                <c:ptCount val="11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6B-4B73-A0B1-EAD95CF595B5}"/>
            </c:ext>
          </c:extLst>
        </c:ser>
        <c:ser>
          <c:idx val="3"/>
          <c:order val="3"/>
          <c:tx>
            <c:strRef>
              <c:f>'Aufgabe 12.23'!$G$7</c:f>
              <c:strCache>
                <c:ptCount val="1"/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'Aufgabe 12.23'!$H$3:$R$3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'Aufgabe 12.23'!$H$7:$R$7</c:f>
              <c:numCache>
                <c:formatCode>General</c:formatCode>
                <c:ptCount val="11"/>
                <c:pt idx="3">
                  <c:v>23</c:v>
                </c:pt>
                <c:pt idx="4">
                  <c:v>25</c:v>
                </c:pt>
                <c:pt idx="5">
                  <c:v>27</c:v>
                </c:pt>
                <c:pt idx="6">
                  <c:v>29</c:v>
                </c:pt>
                <c:pt idx="7">
                  <c:v>31</c:v>
                </c:pt>
                <c:pt idx="8">
                  <c:v>33</c:v>
                </c:pt>
                <c:pt idx="9">
                  <c:v>35</c:v>
                </c:pt>
                <c:pt idx="10">
                  <c:v>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E6B-4B73-A0B1-EAD95CF59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106224"/>
        <c:axId val="276106616"/>
      </c:scatterChart>
      <c:valAx>
        <c:axId val="276106224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de-CH"/>
                  <a:t>Gesprächsminuten</a:t>
                </a:r>
              </a:p>
            </c:rich>
          </c:tx>
          <c:layout>
            <c:manualLayout>
              <c:xMode val="edge"/>
              <c:yMode val="edge"/>
              <c:x val="0.39800000000000041"/>
              <c:y val="0.903890160183066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76106616"/>
        <c:crosses val="autoZero"/>
        <c:crossBetween val="midCat"/>
        <c:majorUnit val="50"/>
        <c:minorUnit val="25"/>
      </c:valAx>
      <c:valAx>
        <c:axId val="276106616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de-CH"/>
                  <a:t>Gesamtkosten</a:t>
                </a:r>
              </a:p>
            </c:rich>
          </c:tx>
          <c:layout>
            <c:manualLayout>
              <c:xMode val="edge"/>
              <c:yMode val="edge"/>
              <c:x val="2.1999999999999999E-2"/>
              <c:y val="0.35011441647597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76106224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de-CH"/>
              <a:t>Kostenfunktionen</a:t>
            </a:r>
          </a:p>
        </c:rich>
      </c:tx>
      <c:layout>
        <c:manualLayout>
          <c:xMode val="edge"/>
          <c:yMode val="edge"/>
          <c:x val="0.36228339943859372"/>
          <c:y val="3.0952380952380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58583643406454"/>
          <c:y val="0.14047651710499698"/>
          <c:w val="0.62779232391866169"/>
          <c:h val="0.690477795939815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'Aufgabe 12.24'!$G$4</c:f>
              <c:strCache>
                <c:ptCount val="1"/>
                <c:pt idx="0">
                  <c:v>b)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'Aufgabe 12.24'!$H$3:$R$3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'Aufgabe 12.24'!$H$4:$R$4</c:f>
              <c:numCache>
                <c:formatCode>General</c:formatCode>
                <c:ptCount val="11"/>
                <c:pt idx="0">
                  <c:v>300</c:v>
                </c:pt>
                <c:pt idx="1">
                  <c:v>420</c:v>
                </c:pt>
                <c:pt idx="2">
                  <c:v>540</c:v>
                </c:pt>
                <c:pt idx="3">
                  <c:v>660</c:v>
                </c:pt>
                <c:pt idx="4">
                  <c:v>780</c:v>
                </c:pt>
                <c:pt idx="5">
                  <c:v>900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E7-4F5F-8381-DA7CD53B2EF0}"/>
            </c:ext>
          </c:extLst>
        </c:ser>
        <c:ser>
          <c:idx val="1"/>
          <c:order val="1"/>
          <c:tx>
            <c:strRef>
              <c:f>'Aufgabe 12.24'!$G$5</c:f>
              <c:strCache>
                <c:ptCount val="1"/>
                <c:pt idx="0">
                  <c:v>b)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'Aufgabe 12.24'!$H$3:$R$3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'Aufgabe 12.24'!$H$5:$R$5</c:f>
              <c:numCache>
                <c:formatCode>General</c:formatCode>
                <c:ptCount val="11"/>
                <c:pt idx="5">
                  <c:v>900</c:v>
                </c:pt>
                <c:pt idx="6">
                  <c:v>990</c:v>
                </c:pt>
                <c:pt idx="7">
                  <c:v>1080</c:v>
                </c:pt>
                <c:pt idx="8">
                  <c:v>1170</c:v>
                </c:pt>
                <c:pt idx="9">
                  <c:v>1260</c:v>
                </c:pt>
                <c:pt idx="10">
                  <c:v>1350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E7-4F5F-8381-DA7CD53B2EF0}"/>
            </c:ext>
          </c:extLst>
        </c:ser>
        <c:ser>
          <c:idx val="2"/>
          <c:order val="2"/>
          <c:tx>
            <c:strRef>
              <c:f>'Aufgabe 12.24'!$G$6</c:f>
              <c:strCache>
                <c:ptCount val="1"/>
                <c:pt idx="0">
                  <c:v>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'Aufgabe 12.24'!$H$3:$R$3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'Aufgabe 12.24'!$H$6:$R$6</c:f>
              <c:numCache>
                <c:formatCode>General</c:formatCode>
                <c:ptCount val="11"/>
                <c:pt idx="0">
                  <c:v>390</c:v>
                </c:pt>
                <c:pt idx="1">
                  <c:v>510</c:v>
                </c:pt>
                <c:pt idx="2">
                  <c:v>630</c:v>
                </c:pt>
                <c:pt idx="3">
                  <c:v>720</c:v>
                </c:pt>
                <c:pt idx="4">
                  <c:v>810</c:v>
                </c:pt>
                <c:pt idx="5">
                  <c:v>900</c:v>
                </c:pt>
                <c:pt idx="6">
                  <c:v>990</c:v>
                </c:pt>
                <c:pt idx="7">
                  <c:v>1080</c:v>
                </c:pt>
                <c:pt idx="8">
                  <c:v>1170</c:v>
                </c:pt>
                <c:pt idx="9">
                  <c:v>1260</c:v>
                </c:pt>
                <c:pt idx="10">
                  <c:v>1350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E7-4F5F-8381-DA7CD53B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104264"/>
        <c:axId val="276107400"/>
      </c:scatterChart>
      <c:valAx>
        <c:axId val="276104264"/>
        <c:scaling>
          <c:orientation val="minMax"/>
          <c:max val="7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de-CH"/>
                  <a:t>Menge in Stück</a:t>
                </a:r>
              </a:p>
            </c:rich>
          </c:tx>
          <c:layout>
            <c:manualLayout>
              <c:xMode val="edge"/>
              <c:yMode val="edge"/>
              <c:x val="0.37220895775124913"/>
              <c:y val="0.90714485689288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76107400"/>
        <c:crosses val="autoZero"/>
        <c:crossBetween val="midCat"/>
        <c:majorUnit val="10"/>
        <c:minorUnit val="5"/>
      </c:valAx>
      <c:valAx>
        <c:axId val="276107400"/>
        <c:scaling>
          <c:orientation val="minMax"/>
          <c:max val="10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de-CH"/>
                  <a:t>Gesamtkosten</a:t>
                </a:r>
              </a:p>
            </c:rich>
          </c:tx>
          <c:layout>
            <c:manualLayout>
              <c:xMode val="edge"/>
              <c:yMode val="edge"/>
              <c:x val="3.9702233250620382E-2"/>
              <c:y val="0.39047719035120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76104264"/>
        <c:crosses val="autoZero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74794031639365"/>
          <c:y val="0.42381052368453975"/>
          <c:w val="0.14888363520316783"/>
          <c:h val="0.159524059492563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-3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Aufgabe 12.25</a:t>
            </a:r>
          </a:p>
        </c:rich>
      </c:tx>
      <c:layout>
        <c:manualLayout>
          <c:xMode val="edge"/>
          <c:yMode val="edge"/>
          <c:x val="0.38174273858921182"/>
          <c:y val="3.2258064516129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0539419087157"/>
          <c:y val="0.18817253699527731"/>
          <c:w val="0.82365145228215852"/>
          <c:h val="0.6263457302842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'Aufgabe 12.25'!$D$4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'Aufgabe 12.25'!$E$3:$Q$3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'Aufgabe 12.25'!$E$4:$Q$4</c:f>
              <c:numCache>
                <c:formatCode>General</c:formatCode>
                <c:ptCount val="13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27-49D7-BBD3-3317822AB277}"/>
            </c:ext>
          </c:extLst>
        </c:ser>
        <c:ser>
          <c:idx val="1"/>
          <c:order val="1"/>
          <c:tx>
            <c:strRef>
              <c:f>'Aufgabe 12.25'!$D$5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'Aufgabe 12.25'!$E$3:$Q$3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'Aufgabe 12.25'!$E$5:$Q$5</c:f>
              <c:numCache>
                <c:formatCode>General</c:formatCode>
                <c:ptCount val="13"/>
                <c:pt idx="8">
                  <c:v>19</c:v>
                </c:pt>
                <c:pt idx="9">
                  <c:v>20.5</c:v>
                </c:pt>
                <c:pt idx="10">
                  <c:v>22</c:v>
                </c:pt>
                <c:pt idx="11">
                  <c:v>23.5</c:v>
                </c:pt>
                <c:pt idx="1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27-49D7-BBD3-3317822A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108184"/>
        <c:axId val="276108576"/>
      </c:scatterChart>
      <c:valAx>
        <c:axId val="276108184"/>
        <c:scaling>
          <c:orientation val="minMax"/>
          <c:max val="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8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de-CH"/>
                  <a:t>Menge in 100 Stück</a:t>
                </a:r>
              </a:p>
            </c:rich>
          </c:tx>
          <c:layout>
            <c:manualLayout>
              <c:xMode val="edge"/>
              <c:yMode val="edge"/>
              <c:x val="0.43153526970954398"/>
              <c:y val="0.89785172014788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8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76108576"/>
        <c:crosses val="autoZero"/>
        <c:crossBetween val="midCat"/>
        <c:minorUnit val="1"/>
      </c:valAx>
      <c:valAx>
        <c:axId val="27610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80008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de-CH"/>
                  <a:t>Kosten in CHF</a:t>
                </a:r>
              </a:p>
            </c:rich>
          </c:tx>
          <c:layout>
            <c:manualLayout>
              <c:xMode val="edge"/>
              <c:yMode val="edge"/>
              <c:x val="3.3195020746887967E-2"/>
              <c:y val="0.392474247170717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80008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761081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13</xdr:row>
      <xdr:rowOff>76200</xdr:rowOff>
    </xdr:from>
    <xdr:to>
      <xdr:col>14</xdr:col>
      <xdr:colOff>381000</xdr:colOff>
      <xdr:row>38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0.62755</cdr:x>
      <cdr:y>0.35645</cdr:y>
    </cdr:from>
    <cdr:to>
      <cdr:x>0.74091</cdr:x>
      <cdr:y>0.49586</cdr:y>
    </cdr:to>
    <cdr:sp macro="" textlink="">
      <cdr:nvSpPr>
        <cdr:cNvPr id="9217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0281" y="1269595"/>
          <a:ext cx="521491" cy="49529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38100">
          <a:solidFill>
            <a:srgbClr val="0000FF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0.77469</cdr:x>
      <cdr:y>0.39392</cdr:y>
    </cdr:from>
    <cdr:to>
      <cdr:x>0.98965</cdr:x>
      <cdr:y>0.49586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7206" y="1402712"/>
          <a:ext cx="988919" cy="3621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975" b="1" i="0" strike="noStrike">
              <a:solidFill>
                <a:srgbClr val="0000FF"/>
              </a:solidFill>
              <a:latin typeface="Arial Narrow"/>
            </a:rPr>
            <a:t>Die Kosten sinken ab 800 Stück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4</xdr:row>
      <xdr:rowOff>95250</xdr:rowOff>
    </xdr:from>
    <xdr:to>
      <xdr:col>15</xdr:col>
      <xdr:colOff>66675</xdr:colOff>
      <xdr:row>21</xdr:row>
      <xdr:rowOff>85725</xdr:rowOff>
    </xdr:to>
    <xdr:graphicFrame macro="">
      <xdr:nvGraphicFramePr>
        <xdr:cNvPr id="2152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133351</xdr:colOff>
      <xdr:row>13</xdr:row>
      <xdr:rowOff>38100</xdr:rowOff>
    </xdr:from>
    <xdr:to>
      <xdr:col>9</xdr:col>
      <xdr:colOff>138114</xdr:colOff>
      <xdr:row>18</xdr:row>
      <xdr:rowOff>14288</xdr:rowOff>
    </xdr:to>
    <xdr:cxnSp macro="">
      <xdr:nvCxnSpPr>
        <xdr:cNvPr id="4" name="Gerade Verbindung 3"/>
        <xdr:cNvCxnSpPr/>
      </xdr:nvCxnSpPr>
      <xdr:spPr>
        <a:xfrm rot="5400000">
          <a:off x="6181726" y="2533650"/>
          <a:ext cx="785813" cy="4763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233362</xdr:colOff>
      <xdr:row>11</xdr:row>
      <xdr:rowOff>104776</xdr:rowOff>
    </xdr:from>
    <xdr:to>
      <xdr:col>9</xdr:col>
      <xdr:colOff>357187</xdr:colOff>
      <xdr:row>14</xdr:row>
      <xdr:rowOff>47626</xdr:rowOff>
    </xdr:to>
    <xdr:sp macro="" textlink="">
      <xdr:nvSpPr>
        <xdr:cNvPr id="5" name="Ellipse 4"/>
        <xdr:cNvSpPr/>
      </xdr:nvSpPr>
      <xdr:spPr>
        <a:xfrm>
          <a:off x="6291262" y="1885951"/>
          <a:ext cx="504825" cy="4286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15</xdr:row>
      <xdr:rowOff>52387</xdr:rowOff>
    </xdr:from>
    <xdr:to>
      <xdr:col>8</xdr:col>
      <xdr:colOff>209550</xdr:colOff>
      <xdr:row>43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123825</xdr:rowOff>
    </xdr:from>
    <xdr:to>
      <xdr:col>12</xdr:col>
      <xdr:colOff>9525</xdr:colOff>
      <xdr:row>42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6</xdr:row>
      <xdr:rowOff>66675</xdr:rowOff>
    </xdr:from>
    <xdr:to>
      <xdr:col>15</xdr:col>
      <xdr:colOff>171450</xdr:colOff>
      <xdr:row>42</xdr:row>
      <xdr:rowOff>85725</xdr:rowOff>
    </xdr:to>
    <xdr:grpSp>
      <xdr:nvGrpSpPr>
        <xdr:cNvPr id="4" name="Gruppieren 3"/>
        <xdr:cNvGrpSpPr/>
      </xdr:nvGrpSpPr>
      <xdr:grpSpPr>
        <a:xfrm>
          <a:off x="219074" y="1104900"/>
          <a:ext cx="7924801" cy="5848350"/>
          <a:chOff x="219074" y="1038225"/>
          <a:chExt cx="7924801" cy="5848350"/>
        </a:xfrm>
      </xdr:grpSpPr>
      <xdr:graphicFrame macro="">
        <xdr:nvGraphicFramePr>
          <xdr:cNvPr id="2" name="Diagramm 1"/>
          <xdr:cNvGraphicFramePr/>
        </xdr:nvGraphicFramePr>
        <xdr:xfrm>
          <a:off x="219074" y="1038225"/>
          <a:ext cx="7924801" cy="5848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Ellipse 2"/>
          <xdr:cNvSpPr/>
        </xdr:nvSpPr>
        <xdr:spPr>
          <a:xfrm>
            <a:off x="2924175" y="4267200"/>
            <a:ext cx="885825" cy="828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CH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6</xdr:row>
      <xdr:rowOff>19050</xdr:rowOff>
    </xdr:from>
    <xdr:to>
      <xdr:col>18</xdr:col>
      <xdr:colOff>0</xdr:colOff>
      <xdr:row>24</xdr:row>
      <xdr:rowOff>57150</xdr:rowOff>
    </xdr:to>
    <xdr:graphicFrame macro="">
      <xdr:nvGraphicFramePr>
        <xdr:cNvPr id="51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38100</xdr:rowOff>
    </xdr:from>
    <xdr:to>
      <xdr:col>19</xdr:col>
      <xdr:colOff>752475</xdr:colOff>
      <xdr:row>33</xdr:row>
      <xdr:rowOff>123825</xdr:rowOff>
    </xdr:to>
    <xdr:graphicFrame macro="">
      <xdr:nvGraphicFramePr>
        <xdr:cNvPr id="7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57151</xdr:colOff>
      <xdr:row>15</xdr:row>
      <xdr:rowOff>142875</xdr:rowOff>
    </xdr:from>
    <xdr:to>
      <xdr:col>20</xdr:col>
      <xdr:colOff>190501</xdr:colOff>
      <xdr:row>17</xdr:row>
      <xdr:rowOff>66675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8620126" y="2781300"/>
          <a:ext cx="11811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FF"/>
              </a:solidFill>
              <a:latin typeface="Arial"/>
              <a:cs typeface="Arial"/>
            </a:rPr>
            <a:t>für Vieltelefonierer</a:t>
          </a:r>
        </a:p>
      </xdr:txBody>
    </xdr:sp>
    <xdr:clientData/>
  </xdr:twoCellAnchor>
  <xdr:twoCellAnchor>
    <xdr:from>
      <xdr:col>14</xdr:col>
      <xdr:colOff>123825</xdr:colOff>
      <xdr:row>13</xdr:row>
      <xdr:rowOff>85724</xdr:rowOff>
    </xdr:from>
    <xdr:to>
      <xdr:col>18</xdr:col>
      <xdr:colOff>257175</xdr:colOff>
      <xdr:row>14</xdr:row>
      <xdr:rowOff>161924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7429500" y="2362199"/>
          <a:ext cx="1390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FF0000"/>
              </a:solidFill>
              <a:latin typeface="Arial"/>
              <a:cs typeface="Arial"/>
            </a:rPr>
            <a:t>für Normaltelefonierer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38100</xdr:rowOff>
    </xdr:from>
    <xdr:to>
      <xdr:col>18</xdr:col>
      <xdr:colOff>114300</xdr:colOff>
      <xdr:row>32</xdr:row>
      <xdr:rowOff>123825</xdr:rowOff>
    </xdr:to>
    <xdr:graphicFrame macro="">
      <xdr:nvGraphicFramePr>
        <xdr:cNvPr id="6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295275</xdr:colOff>
      <xdr:row>14</xdr:row>
      <xdr:rowOff>142875</xdr:rowOff>
    </xdr:from>
    <xdr:to>
      <xdr:col>13</xdr:col>
      <xdr:colOff>295275</xdr:colOff>
      <xdr:row>28</xdr:row>
      <xdr:rowOff>38100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 flipV="1">
          <a:off x="7353300" y="2581275"/>
          <a:ext cx="0" cy="235267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209550</xdr:colOff>
      <xdr:row>20</xdr:row>
      <xdr:rowOff>28575</xdr:rowOff>
    </xdr:from>
    <xdr:to>
      <xdr:col>10</xdr:col>
      <xdr:colOff>209550</xdr:colOff>
      <xdr:row>28</xdr:row>
      <xdr:rowOff>38100</xdr:rowOff>
    </xdr:to>
    <xdr:sp macro="" textlink="">
      <xdr:nvSpPr>
        <xdr:cNvPr id="6202" name="Line 3"/>
        <xdr:cNvSpPr>
          <a:spLocks noChangeShapeType="1"/>
        </xdr:cNvSpPr>
      </xdr:nvSpPr>
      <xdr:spPr bwMode="auto">
        <a:xfrm flipV="1">
          <a:off x="6324600" y="3514725"/>
          <a:ext cx="0" cy="141922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228600</xdr:colOff>
      <xdr:row>11</xdr:row>
      <xdr:rowOff>142875</xdr:rowOff>
    </xdr:from>
    <xdr:to>
      <xdr:col>14</xdr:col>
      <xdr:colOff>9525</xdr:colOff>
      <xdr:row>13</xdr:row>
      <xdr:rowOff>28575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6905625" y="2095500"/>
          <a:ext cx="409575" cy="20955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1000" b="1" i="0" strike="noStrike">
              <a:solidFill>
                <a:srgbClr val="FFFFFF"/>
              </a:solidFill>
              <a:latin typeface="Arial Narrow"/>
            </a:rPr>
            <a:t>50 Stk.</a:t>
          </a:r>
        </a:p>
      </xdr:txBody>
    </xdr:sp>
    <xdr:clientData/>
  </xdr:twoCellAnchor>
  <xdr:twoCellAnchor>
    <xdr:from>
      <xdr:col>9</xdr:col>
      <xdr:colOff>85725</xdr:colOff>
      <xdr:row>17</xdr:row>
      <xdr:rowOff>142875</xdr:rowOff>
    </xdr:from>
    <xdr:to>
      <xdr:col>10</xdr:col>
      <xdr:colOff>180975</xdr:colOff>
      <xdr:row>19</xdr:row>
      <xdr:rowOff>28575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5819775" y="3143250"/>
          <a:ext cx="409575" cy="2095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1000" b="1" i="0" strike="noStrike">
              <a:solidFill>
                <a:srgbClr val="FFFFFF"/>
              </a:solidFill>
              <a:latin typeface="Arial Narrow"/>
            </a:rPr>
            <a:t>20 Stk.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6</xdr:row>
      <xdr:rowOff>0</xdr:rowOff>
    </xdr:from>
    <xdr:to>
      <xdr:col>17</xdr:col>
      <xdr:colOff>590550</xdr:colOff>
      <xdr:row>27</xdr:row>
      <xdr:rowOff>142875</xdr:rowOff>
    </xdr:to>
    <xdr:graphicFrame macro="">
      <xdr:nvGraphicFramePr>
        <xdr:cNvPr id="8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B34" sqref="B34"/>
    </sheetView>
  </sheetViews>
  <sheetFormatPr baseColWidth="10" defaultRowHeight="12.75" x14ac:dyDescent="0.2"/>
  <sheetData>
    <row r="1" spans="1:13" x14ac:dyDescent="0.2">
      <c r="A1" s="19">
        <v>12.15</v>
      </c>
    </row>
    <row r="2" spans="1:13" x14ac:dyDescent="0.2">
      <c r="F2" s="20" t="s">
        <v>0</v>
      </c>
      <c r="G2">
        <v>0</v>
      </c>
      <c r="H2">
        <v>100</v>
      </c>
      <c r="I2">
        <v>200</v>
      </c>
      <c r="J2">
        <v>300</v>
      </c>
      <c r="K2">
        <v>400</v>
      </c>
      <c r="L2">
        <v>500</v>
      </c>
      <c r="M2">
        <v>600</v>
      </c>
    </row>
    <row r="3" spans="1:13" ht="15.75" x14ac:dyDescent="0.3">
      <c r="A3" s="17" t="s">
        <v>9</v>
      </c>
      <c r="F3" s="20" t="s">
        <v>113</v>
      </c>
      <c r="G3">
        <v>200</v>
      </c>
      <c r="H3">
        <v>200</v>
      </c>
      <c r="I3">
        <v>200</v>
      </c>
      <c r="J3">
        <v>200</v>
      </c>
    </row>
    <row r="4" spans="1:13" ht="15.75" x14ac:dyDescent="0.3">
      <c r="A4" s="17" t="s">
        <v>126</v>
      </c>
      <c r="C4" s="20" t="s">
        <v>110</v>
      </c>
      <c r="F4" s="20" t="s">
        <v>116</v>
      </c>
      <c r="J4">
        <f t="shared" ref="J4:M4" si="0">0.25*J2+125</f>
        <v>200</v>
      </c>
      <c r="K4">
        <f t="shared" si="0"/>
        <v>225</v>
      </c>
      <c r="L4">
        <f t="shared" si="0"/>
        <v>250</v>
      </c>
      <c r="M4">
        <f t="shared" si="0"/>
        <v>275</v>
      </c>
    </row>
    <row r="5" spans="1:13" ht="15.75" x14ac:dyDescent="0.3">
      <c r="F5" s="20" t="s">
        <v>122</v>
      </c>
      <c r="G5">
        <v>160</v>
      </c>
      <c r="H5">
        <v>160</v>
      </c>
      <c r="I5">
        <v>160</v>
      </c>
      <c r="J5">
        <v>160</v>
      </c>
    </row>
    <row r="6" spans="1:13" ht="15.75" x14ac:dyDescent="0.3">
      <c r="A6" s="20" t="s">
        <v>112</v>
      </c>
      <c r="F6" s="20" t="s">
        <v>121</v>
      </c>
      <c r="J6">
        <f t="shared" ref="J6:M6" si="1">0.25*J2+85</f>
        <v>160</v>
      </c>
      <c r="K6">
        <f t="shared" si="1"/>
        <v>185</v>
      </c>
      <c r="L6">
        <f t="shared" si="1"/>
        <v>210</v>
      </c>
      <c r="M6">
        <f t="shared" si="1"/>
        <v>235</v>
      </c>
    </row>
    <row r="7" spans="1:13" x14ac:dyDescent="0.2">
      <c r="E7" s="17" t="s">
        <v>118</v>
      </c>
    </row>
    <row r="8" spans="1:13" x14ac:dyDescent="0.2">
      <c r="A8" s="20" t="s">
        <v>111</v>
      </c>
    </row>
    <row r="10" spans="1:13" x14ac:dyDescent="0.2">
      <c r="A10" s="20" t="s">
        <v>114</v>
      </c>
      <c r="C10" s="20" t="s">
        <v>115</v>
      </c>
    </row>
    <row r="12" spans="1:13" ht="14.25" x14ac:dyDescent="0.25">
      <c r="A12" s="17" t="s">
        <v>125</v>
      </c>
      <c r="C12" s="20" t="s">
        <v>117</v>
      </c>
    </row>
    <row r="14" spans="1:13" x14ac:dyDescent="0.2">
      <c r="A14" s="17" t="s">
        <v>2</v>
      </c>
    </row>
    <row r="16" spans="1:13" ht="14.25" x14ac:dyDescent="0.25">
      <c r="A16" s="17" t="s">
        <v>123</v>
      </c>
      <c r="C16" s="20" t="s">
        <v>110</v>
      </c>
    </row>
    <row r="18" spans="1:3" x14ac:dyDescent="0.2">
      <c r="A18" s="20" t="s">
        <v>127</v>
      </c>
    </row>
    <row r="20" spans="1:3" x14ac:dyDescent="0.2">
      <c r="A20" s="20" t="s">
        <v>119</v>
      </c>
      <c r="C20" s="20" t="s">
        <v>120</v>
      </c>
    </row>
    <row r="22" spans="1:3" ht="14.25" x14ac:dyDescent="0.25">
      <c r="A22" s="17" t="s">
        <v>124</v>
      </c>
      <c r="C22" s="20" t="s">
        <v>117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120" zoomScaleNormal="120" workbookViewId="0">
      <selection activeCell="D23" sqref="D23"/>
    </sheetView>
  </sheetViews>
  <sheetFormatPr baseColWidth="10" defaultRowHeight="12.75" x14ac:dyDescent="0.2"/>
  <cols>
    <col min="1" max="1" width="16.5703125" customWidth="1"/>
    <col min="8" max="19" width="5.7109375" customWidth="1"/>
  </cols>
  <sheetData>
    <row r="1" spans="1:19" x14ac:dyDescent="0.2">
      <c r="A1" s="19">
        <v>12.18</v>
      </c>
      <c r="G1" s="20" t="s">
        <v>0</v>
      </c>
      <c r="H1">
        <v>0</v>
      </c>
      <c r="I1">
        <v>1</v>
      </c>
      <c r="J1">
        <v>2</v>
      </c>
      <c r="K1">
        <v>3</v>
      </c>
      <c r="L1">
        <v>3.7</v>
      </c>
      <c r="M1">
        <v>4</v>
      </c>
      <c r="N1">
        <v>5</v>
      </c>
      <c r="O1">
        <v>6</v>
      </c>
      <c r="P1">
        <v>7</v>
      </c>
      <c r="Q1">
        <v>8</v>
      </c>
      <c r="R1">
        <v>9</v>
      </c>
      <c r="S1">
        <v>10</v>
      </c>
    </row>
    <row r="2" spans="1:19" x14ac:dyDescent="0.2">
      <c r="G2" s="20" t="s">
        <v>104</v>
      </c>
      <c r="H2">
        <f t="shared" ref="H2:M2" si="0">20*H1</f>
        <v>0</v>
      </c>
      <c r="I2">
        <f t="shared" si="0"/>
        <v>20</v>
      </c>
      <c r="J2">
        <f t="shared" si="0"/>
        <v>40</v>
      </c>
      <c r="K2">
        <f t="shared" si="0"/>
        <v>60</v>
      </c>
      <c r="L2">
        <f t="shared" si="0"/>
        <v>74</v>
      </c>
      <c r="M2">
        <f t="shared" si="0"/>
        <v>80</v>
      </c>
      <c r="N2">
        <f>16*N1+16</f>
        <v>96</v>
      </c>
      <c r="O2">
        <f t="shared" ref="O2:S2" si="1">16*O1+16</f>
        <v>112</v>
      </c>
      <c r="P2">
        <f t="shared" si="1"/>
        <v>128</v>
      </c>
      <c r="Q2">
        <f t="shared" si="1"/>
        <v>144</v>
      </c>
      <c r="R2">
        <f t="shared" si="1"/>
        <v>160</v>
      </c>
      <c r="S2">
        <f t="shared" si="1"/>
        <v>176</v>
      </c>
    </row>
    <row r="3" spans="1:19" x14ac:dyDescent="0.2">
      <c r="A3" t="s">
        <v>95</v>
      </c>
      <c r="G3" s="20" t="s">
        <v>105</v>
      </c>
      <c r="H3">
        <f>24*H1</f>
        <v>0</v>
      </c>
      <c r="I3">
        <f>24*I1</f>
        <v>24</v>
      </c>
      <c r="J3">
        <f>24*J1</f>
        <v>48</v>
      </c>
      <c r="K3" s="21">
        <f>24*K1</f>
        <v>72</v>
      </c>
      <c r="L3" s="21">
        <f>24*L1</f>
        <v>88.800000000000011</v>
      </c>
      <c r="M3" s="21">
        <v>88.8</v>
      </c>
      <c r="N3">
        <f t="shared" ref="N3:S3" si="2">18*N1</f>
        <v>90</v>
      </c>
      <c r="O3">
        <f t="shared" si="2"/>
        <v>108</v>
      </c>
      <c r="P3">
        <f t="shared" si="2"/>
        <v>126</v>
      </c>
      <c r="Q3">
        <f t="shared" si="2"/>
        <v>144</v>
      </c>
      <c r="R3">
        <f t="shared" si="2"/>
        <v>162</v>
      </c>
      <c r="S3">
        <f t="shared" si="2"/>
        <v>180</v>
      </c>
    </row>
    <row r="4" spans="1:19" x14ac:dyDescent="0.2">
      <c r="A4" t="s">
        <v>96</v>
      </c>
      <c r="B4" t="s">
        <v>97</v>
      </c>
      <c r="G4" s="20"/>
      <c r="M4" s="21"/>
    </row>
    <row r="5" spans="1:19" x14ac:dyDescent="0.2">
      <c r="A5" t="s">
        <v>98</v>
      </c>
    </row>
    <row r="6" spans="1:19" x14ac:dyDescent="0.2">
      <c r="A6" t="s">
        <v>99</v>
      </c>
      <c r="Q6" s="20" t="s">
        <v>108</v>
      </c>
    </row>
    <row r="7" spans="1:19" x14ac:dyDescent="0.2">
      <c r="A7" s="17" t="s">
        <v>102</v>
      </c>
      <c r="Q7" s="20" t="s">
        <v>109</v>
      </c>
      <c r="R7">
        <f>90/24</f>
        <v>3.75</v>
      </c>
    </row>
    <row r="8" spans="1:19" x14ac:dyDescent="0.2">
      <c r="A8" t="s">
        <v>101</v>
      </c>
      <c r="B8" t="s">
        <v>132</v>
      </c>
    </row>
    <row r="9" spans="1:19" x14ac:dyDescent="0.2">
      <c r="B9" t="s">
        <v>131</v>
      </c>
      <c r="C9">
        <f>4*20+5*16</f>
        <v>160</v>
      </c>
      <c r="D9">
        <f>9*16+16</f>
        <v>160</v>
      </c>
    </row>
    <row r="10" spans="1:19" x14ac:dyDescent="0.2">
      <c r="B10" s="17" t="s">
        <v>100</v>
      </c>
    </row>
    <row r="11" spans="1:19" x14ac:dyDescent="0.2">
      <c r="B11" s="20" t="s">
        <v>133</v>
      </c>
      <c r="C11" s="20" t="s">
        <v>103</v>
      </c>
    </row>
    <row r="13" spans="1:19" x14ac:dyDescent="0.2">
      <c r="A13" s="20" t="s">
        <v>106</v>
      </c>
      <c r="B13" t="s">
        <v>97</v>
      </c>
    </row>
    <row r="14" spans="1:19" x14ac:dyDescent="0.2">
      <c r="A14" s="20" t="s">
        <v>107</v>
      </c>
      <c r="B14" s="20" t="s">
        <v>103</v>
      </c>
    </row>
    <row r="16" spans="1:19" x14ac:dyDescent="0.2">
      <c r="A16" s="20" t="s">
        <v>134</v>
      </c>
    </row>
    <row r="17" spans="1:1" x14ac:dyDescent="0.2">
      <c r="A17" s="20" t="s">
        <v>135</v>
      </c>
    </row>
    <row r="19" spans="1:1" x14ac:dyDescent="0.2">
      <c r="A19" s="20" t="s">
        <v>136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44" sqref="K44"/>
    </sheetView>
  </sheetViews>
  <sheetFormatPr baseColWidth="10" defaultRowHeight="12.75" x14ac:dyDescent="0.2"/>
  <cols>
    <col min="1" max="1" width="25.140625" bestFit="1" customWidth="1"/>
    <col min="6" max="6" width="15.85546875" bestFit="1" customWidth="1"/>
  </cols>
  <sheetData>
    <row r="1" spans="1:9" x14ac:dyDescent="0.2">
      <c r="A1" s="17" t="s">
        <v>137</v>
      </c>
    </row>
    <row r="2" spans="1:9" x14ac:dyDescent="0.2">
      <c r="F2" s="20" t="s">
        <v>0</v>
      </c>
      <c r="G2">
        <v>0</v>
      </c>
      <c r="H2">
        <v>10</v>
      </c>
      <c r="I2">
        <v>20</v>
      </c>
    </row>
    <row r="3" spans="1:9" x14ac:dyDescent="0.2">
      <c r="A3" s="20" t="s">
        <v>138</v>
      </c>
      <c r="B3">
        <v>500</v>
      </c>
      <c r="C3" s="20" t="s">
        <v>140</v>
      </c>
      <c r="F3" s="20" t="s">
        <v>155</v>
      </c>
      <c r="G3">
        <f>150*G2+500</f>
        <v>500</v>
      </c>
      <c r="H3">
        <f t="shared" ref="H3" si="0">150*H2+500</f>
        <v>2000</v>
      </c>
    </row>
    <row r="4" spans="1:9" x14ac:dyDescent="0.2">
      <c r="A4" s="20" t="s">
        <v>139</v>
      </c>
      <c r="B4">
        <v>150</v>
      </c>
      <c r="C4" s="20" t="s">
        <v>141</v>
      </c>
      <c r="F4" s="20" t="s">
        <v>156</v>
      </c>
      <c r="H4">
        <f t="shared" ref="H4" si="1">120*H2+800</f>
        <v>2000</v>
      </c>
      <c r="I4">
        <f>120*I2+800</f>
        <v>3200</v>
      </c>
    </row>
    <row r="5" spans="1:9" x14ac:dyDescent="0.2">
      <c r="A5" s="20" t="s">
        <v>142</v>
      </c>
      <c r="B5" s="23">
        <v>0.2</v>
      </c>
    </row>
    <row r="6" spans="1:9" x14ac:dyDescent="0.2">
      <c r="A6" s="20" t="s">
        <v>143</v>
      </c>
      <c r="B6">
        <f>B4*(1-B5)</f>
        <v>120</v>
      </c>
      <c r="C6" s="20" t="s">
        <v>144</v>
      </c>
    </row>
    <row r="8" spans="1:9" x14ac:dyDescent="0.2">
      <c r="A8" s="20" t="s">
        <v>146</v>
      </c>
    </row>
    <row r="9" spans="1:9" x14ac:dyDescent="0.2">
      <c r="A9" s="20" t="s">
        <v>145</v>
      </c>
    </row>
    <row r="11" spans="1:9" x14ac:dyDescent="0.2">
      <c r="A11" s="17" t="s">
        <v>147</v>
      </c>
      <c r="B11" s="20" t="s">
        <v>148</v>
      </c>
      <c r="D11" s="20" t="s">
        <v>149</v>
      </c>
    </row>
    <row r="12" spans="1:9" x14ac:dyDescent="0.2">
      <c r="D12" s="20" t="s">
        <v>150</v>
      </c>
    </row>
    <row r="13" spans="1:9" x14ac:dyDescent="0.2">
      <c r="A13" s="20" t="s">
        <v>152</v>
      </c>
      <c r="B13" s="20" t="s">
        <v>153</v>
      </c>
      <c r="D13">
        <f>2000-120*10</f>
        <v>800</v>
      </c>
    </row>
    <row r="14" spans="1:9" x14ac:dyDescent="0.2">
      <c r="A14" s="17" t="s">
        <v>154</v>
      </c>
      <c r="B14" s="20" t="s">
        <v>151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4" zoomScale="160" zoomScaleNormal="160" workbookViewId="0">
      <selection activeCell="D19" sqref="D19"/>
    </sheetView>
  </sheetViews>
  <sheetFormatPr baseColWidth="10" defaultRowHeight="12.75" x14ac:dyDescent="0.2"/>
  <cols>
    <col min="1" max="1" width="4" style="25" customWidth="1"/>
    <col min="2" max="2" width="13.42578125" style="25" customWidth="1"/>
    <col min="3" max="5" width="11.42578125" style="25"/>
    <col min="6" max="13" width="6.7109375" style="25" customWidth="1"/>
    <col min="14" max="256" width="11.42578125" style="25"/>
    <col min="257" max="257" width="4" style="25" customWidth="1"/>
    <col min="258" max="258" width="13.42578125" style="25" customWidth="1"/>
    <col min="259" max="261" width="11.42578125" style="25"/>
    <col min="262" max="269" width="6.7109375" style="25" customWidth="1"/>
    <col min="270" max="512" width="11.42578125" style="25"/>
    <col min="513" max="513" width="4" style="25" customWidth="1"/>
    <col min="514" max="514" width="13.42578125" style="25" customWidth="1"/>
    <col min="515" max="517" width="11.42578125" style="25"/>
    <col min="518" max="525" width="6.7109375" style="25" customWidth="1"/>
    <col min="526" max="768" width="11.42578125" style="25"/>
    <col min="769" max="769" width="4" style="25" customWidth="1"/>
    <col min="770" max="770" width="13.42578125" style="25" customWidth="1"/>
    <col min="771" max="773" width="11.42578125" style="25"/>
    <col min="774" max="781" width="6.7109375" style="25" customWidth="1"/>
    <col min="782" max="1024" width="11.42578125" style="25"/>
    <col min="1025" max="1025" width="4" style="25" customWidth="1"/>
    <col min="1026" max="1026" width="13.42578125" style="25" customWidth="1"/>
    <col min="1027" max="1029" width="11.42578125" style="25"/>
    <col min="1030" max="1037" width="6.7109375" style="25" customWidth="1"/>
    <col min="1038" max="1280" width="11.42578125" style="25"/>
    <col min="1281" max="1281" width="4" style="25" customWidth="1"/>
    <col min="1282" max="1282" width="13.42578125" style="25" customWidth="1"/>
    <col min="1283" max="1285" width="11.42578125" style="25"/>
    <col min="1286" max="1293" width="6.7109375" style="25" customWidth="1"/>
    <col min="1294" max="1536" width="11.42578125" style="25"/>
    <col min="1537" max="1537" width="4" style="25" customWidth="1"/>
    <col min="1538" max="1538" width="13.42578125" style="25" customWidth="1"/>
    <col min="1539" max="1541" width="11.42578125" style="25"/>
    <col min="1542" max="1549" width="6.7109375" style="25" customWidth="1"/>
    <col min="1550" max="1792" width="11.42578125" style="25"/>
    <col min="1793" max="1793" width="4" style="25" customWidth="1"/>
    <col min="1794" max="1794" width="13.42578125" style="25" customWidth="1"/>
    <col min="1795" max="1797" width="11.42578125" style="25"/>
    <col min="1798" max="1805" width="6.7109375" style="25" customWidth="1"/>
    <col min="1806" max="2048" width="11.42578125" style="25"/>
    <col min="2049" max="2049" width="4" style="25" customWidth="1"/>
    <col min="2050" max="2050" width="13.42578125" style="25" customWidth="1"/>
    <col min="2051" max="2053" width="11.42578125" style="25"/>
    <col min="2054" max="2061" width="6.7109375" style="25" customWidth="1"/>
    <col min="2062" max="2304" width="11.42578125" style="25"/>
    <col min="2305" max="2305" width="4" style="25" customWidth="1"/>
    <col min="2306" max="2306" width="13.42578125" style="25" customWidth="1"/>
    <col min="2307" max="2309" width="11.42578125" style="25"/>
    <col min="2310" max="2317" width="6.7109375" style="25" customWidth="1"/>
    <col min="2318" max="2560" width="11.42578125" style="25"/>
    <col min="2561" max="2561" width="4" style="25" customWidth="1"/>
    <col min="2562" max="2562" width="13.42578125" style="25" customWidth="1"/>
    <col min="2563" max="2565" width="11.42578125" style="25"/>
    <col min="2566" max="2573" width="6.7109375" style="25" customWidth="1"/>
    <col min="2574" max="2816" width="11.42578125" style="25"/>
    <col min="2817" max="2817" width="4" style="25" customWidth="1"/>
    <col min="2818" max="2818" width="13.42578125" style="25" customWidth="1"/>
    <col min="2819" max="2821" width="11.42578125" style="25"/>
    <col min="2822" max="2829" width="6.7109375" style="25" customWidth="1"/>
    <col min="2830" max="3072" width="11.42578125" style="25"/>
    <col min="3073" max="3073" width="4" style="25" customWidth="1"/>
    <col min="3074" max="3074" width="13.42578125" style="25" customWidth="1"/>
    <col min="3075" max="3077" width="11.42578125" style="25"/>
    <col min="3078" max="3085" width="6.7109375" style="25" customWidth="1"/>
    <col min="3086" max="3328" width="11.42578125" style="25"/>
    <col min="3329" max="3329" width="4" style="25" customWidth="1"/>
    <col min="3330" max="3330" width="13.42578125" style="25" customWidth="1"/>
    <col min="3331" max="3333" width="11.42578125" style="25"/>
    <col min="3334" max="3341" width="6.7109375" style="25" customWidth="1"/>
    <col min="3342" max="3584" width="11.42578125" style="25"/>
    <col min="3585" max="3585" width="4" style="25" customWidth="1"/>
    <col min="3586" max="3586" width="13.42578125" style="25" customWidth="1"/>
    <col min="3587" max="3589" width="11.42578125" style="25"/>
    <col min="3590" max="3597" width="6.7109375" style="25" customWidth="1"/>
    <col min="3598" max="3840" width="11.42578125" style="25"/>
    <col min="3841" max="3841" width="4" style="25" customWidth="1"/>
    <col min="3842" max="3842" width="13.42578125" style="25" customWidth="1"/>
    <col min="3843" max="3845" width="11.42578125" style="25"/>
    <col min="3846" max="3853" width="6.7109375" style="25" customWidth="1"/>
    <col min="3854" max="4096" width="11.42578125" style="25"/>
    <col min="4097" max="4097" width="4" style="25" customWidth="1"/>
    <col min="4098" max="4098" width="13.42578125" style="25" customWidth="1"/>
    <col min="4099" max="4101" width="11.42578125" style="25"/>
    <col min="4102" max="4109" width="6.7109375" style="25" customWidth="1"/>
    <col min="4110" max="4352" width="11.42578125" style="25"/>
    <col min="4353" max="4353" width="4" style="25" customWidth="1"/>
    <col min="4354" max="4354" width="13.42578125" style="25" customWidth="1"/>
    <col min="4355" max="4357" width="11.42578125" style="25"/>
    <col min="4358" max="4365" width="6.7109375" style="25" customWidth="1"/>
    <col min="4366" max="4608" width="11.42578125" style="25"/>
    <col min="4609" max="4609" width="4" style="25" customWidth="1"/>
    <col min="4610" max="4610" width="13.42578125" style="25" customWidth="1"/>
    <col min="4611" max="4613" width="11.42578125" style="25"/>
    <col min="4614" max="4621" width="6.7109375" style="25" customWidth="1"/>
    <col min="4622" max="4864" width="11.42578125" style="25"/>
    <col min="4865" max="4865" width="4" style="25" customWidth="1"/>
    <col min="4866" max="4866" width="13.42578125" style="25" customWidth="1"/>
    <col min="4867" max="4869" width="11.42578125" style="25"/>
    <col min="4870" max="4877" width="6.7109375" style="25" customWidth="1"/>
    <col min="4878" max="5120" width="11.42578125" style="25"/>
    <col min="5121" max="5121" width="4" style="25" customWidth="1"/>
    <col min="5122" max="5122" width="13.42578125" style="25" customWidth="1"/>
    <col min="5123" max="5125" width="11.42578125" style="25"/>
    <col min="5126" max="5133" width="6.7109375" style="25" customWidth="1"/>
    <col min="5134" max="5376" width="11.42578125" style="25"/>
    <col min="5377" max="5377" width="4" style="25" customWidth="1"/>
    <col min="5378" max="5378" width="13.42578125" style="25" customWidth="1"/>
    <col min="5379" max="5381" width="11.42578125" style="25"/>
    <col min="5382" max="5389" width="6.7109375" style="25" customWidth="1"/>
    <col min="5390" max="5632" width="11.42578125" style="25"/>
    <col min="5633" max="5633" width="4" style="25" customWidth="1"/>
    <col min="5634" max="5634" width="13.42578125" style="25" customWidth="1"/>
    <col min="5635" max="5637" width="11.42578125" style="25"/>
    <col min="5638" max="5645" width="6.7109375" style="25" customWidth="1"/>
    <col min="5646" max="5888" width="11.42578125" style="25"/>
    <col min="5889" max="5889" width="4" style="25" customWidth="1"/>
    <col min="5890" max="5890" width="13.42578125" style="25" customWidth="1"/>
    <col min="5891" max="5893" width="11.42578125" style="25"/>
    <col min="5894" max="5901" width="6.7109375" style="25" customWidth="1"/>
    <col min="5902" max="6144" width="11.42578125" style="25"/>
    <col min="6145" max="6145" width="4" style="25" customWidth="1"/>
    <col min="6146" max="6146" width="13.42578125" style="25" customWidth="1"/>
    <col min="6147" max="6149" width="11.42578125" style="25"/>
    <col min="6150" max="6157" width="6.7109375" style="25" customWidth="1"/>
    <col min="6158" max="6400" width="11.42578125" style="25"/>
    <col min="6401" max="6401" width="4" style="25" customWidth="1"/>
    <col min="6402" max="6402" width="13.42578125" style="25" customWidth="1"/>
    <col min="6403" max="6405" width="11.42578125" style="25"/>
    <col min="6406" max="6413" width="6.7109375" style="25" customWidth="1"/>
    <col min="6414" max="6656" width="11.42578125" style="25"/>
    <col min="6657" max="6657" width="4" style="25" customWidth="1"/>
    <col min="6658" max="6658" width="13.42578125" style="25" customWidth="1"/>
    <col min="6659" max="6661" width="11.42578125" style="25"/>
    <col min="6662" max="6669" width="6.7109375" style="25" customWidth="1"/>
    <col min="6670" max="6912" width="11.42578125" style="25"/>
    <col min="6913" max="6913" width="4" style="25" customWidth="1"/>
    <col min="6914" max="6914" width="13.42578125" style="25" customWidth="1"/>
    <col min="6915" max="6917" width="11.42578125" style="25"/>
    <col min="6918" max="6925" width="6.7109375" style="25" customWidth="1"/>
    <col min="6926" max="7168" width="11.42578125" style="25"/>
    <col min="7169" max="7169" width="4" style="25" customWidth="1"/>
    <col min="7170" max="7170" width="13.42578125" style="25" customWidth="1"/>
    <col min="7171" max="7173" width="11.42578125" style="25"/>
    <col min="7174" max="7181" width="6.7109375" style="25" customWidth="1"/>
    <col min="7182" max="7424" width="11.42578125" style="25"/>
    <col min="7425" max="7425" width="4" style="25" customWidth="1"/>
    <col min="7426" max="7426" width="13.42578125" style="25" customWidth="1"/>
    <col min="7427" max="7429" width="11.42578125" style="25"/>
    <col min="7430" max="7437" width="6.7109375" style="25" customWidth="1"/>
    <col min="7438" max="7680" width="11.42578125" style="25"/>
    <col min="7681" max="7681" width="4" style="25" customWidth="1"/>
    <col min="7682" max="7682" width="13.42578125" style="25" customWidth="1"/>
    <col min="7683" max="7685" width="11.42578125" style="25"/>
    <col min="7686" max="7693" width="6.7109375" style="25" customWidth="1"/>
    <col min="7694" max="7936" width="11.42578125" style="25"/>
    <col min="7937" max="7937" width="4" style="25" customWidth="1"/>
    <col min="7938" max="7938" width="13.42578125" style="25" customWidth="1"/>
    <col min="7939" max="7941" width="11.42578125" style="25"/>
    <col min="7942" max="7949" width="6.7109375" style="25" customWidth="1"/>
    <col min="7950" max="8192" width="11.42578125" style="25"/>
    <col min="8193" max="8193" width="4" style="25" customWidth="1"/>
    <col min="8194" max="8194" width="13.42578125" style="25" customWidth="1"/>
    <col min="8195" max="8197" width="11.42578125" style="25"/>
    <col min="8198" max="8205" width="6.7109375" style="25" customWidth="1"/>
    <col min="8206" max="8448" width="11.42578125" style="25"/>
    <col min="8449" max="8449" width="4" style="25" customWidth="1"/>
    <col min="8450" max="8450" width="13.42578125" style="25" customWidth="1"/>
    <col min="8451" max="8453" width="11.42578125" style="25"/>
    <col min="8454" max="8461" width="6.7109375" style="25" customWidth="1"/>
    <col min="8462" max="8704" width="11.42578125" style="25"/>
    <col min="8705" max="8705" width="4" style="25" customWidth="1"/>
    <col min="8706" max="8706" width="13.42578125" style="25" customWidth="1"/>
    <col min="8707" max="8709" width="11.42578125" style="25"/>
    <col min="8710" max="8717" width="6.7109375" style="25" customWidth="1"/>
    <col min="8718" max="8960" width="11.42578125" style="25"/>
    <col min="8961" max="8961" width="4" style="25" customWidth="1"/>
    <col min="8962" max="8962" width="13.42578125" style="25" customWidth="1"/>
    <col min="8963" max="8965" width="11.42578125" style="25"/>
    <col min="8966" max="8973" width="6.7109375" style="25" customWidth="1"/>
    <col min="8974" max="9216" width="11.42578125" style="25"/>
    <col min="9217" max="9217" width="4" style="25" customWidth="1"/>
    <col min="9218" max="9218" width="13.42578125" style="25" customWidth="1"/>
    <col min="9219" max="9221" width="11.42578125" style="25"/>
    <col min="9222" max="9229" width="6.7109375" style="25" customWidth="1"/>
    <col min="9230" max="9472" width="11.42578125" style="25"/>
    <col min="9473" max="9473" width="4" style="25" customWidth="1"/>
    <col min="9474" max="9474" width="13.42578125" style="25" customWidth="1"/>
    <col min="9475" max="9477" width="11.42578125" style="25"/>
    <col min="9478" max="9485" width="6.7109375" style="25" customWidth="1"/>
    <col min="9486" max="9728" width="11.42578125" style="25"/>
    <col min="9729" max="9729" width="4" style="25" customWidth="1"/>
    <col min="9730" max="9730" width="13.42578125" style="25" customWidth="1"/>
    <col min="9731" max="9733" width="11.42578125" style="25"/>
    <col min="9734" max="9741" width="6.7109375" style="25" customWidth="1"/>
    <col min="9742" max="9984" width="11.42578125" style="25"/>
    <col min="9985" max="9985" width="4" style="25" customWidth="1"/>
    <col min="9986" max="9986" width="13.42578125" style="25" customWidth="1"/>
    <col min="9987" max="9989" width="11.42578125" style="25"/>
    <col min="9990" max="9997" width="6.7109375" style="25" customWidth="1"/>
    <col min="9998" max="10240" width="11.42578125" style="25"/>
    <col min="10241" max="10241" width="4" style="25" customWidth="1"/>
    <col min="10242" max="10242" width="13.42578125" style="25" customWidth="1"/>
    <col min="10243" max="10245" width="11.42578125" style="25"/>
    <col min="10246" max="10253" width="6.7109375" style="25" customWidth="1"/>
    <col min="10254" max="10496" width="11.42578125" style="25"/>
    <col min="10497" max="10497" width="4" style="25" customWidth="1"/>
    <col min="10498" max="10498" width="13.42578125" style="25" customWidth="1"/>
    <col min="10499" max="10501" width="11.42578125" style="25"/>
    <col min="10502" max="10509" width="6.7109375" style="25" customWidth="1"/>
    <col min="10510" max="10752" width="11.42578125" style="25"/>
    <col min="10753" max="10753" width="4" style="25" customWidth="1"/>
    <col min="10754" max="10754" width="13.42578125" style="25" customWidth="1"/>
    <col min="10755" max="10757" width="11.42578125" style="25"/>
    <col min="10758" max="10765" width="6.7109375" style="25" customWidth="1"/>
    <col min="10766" max="11008" width="11.42578125" style="25"/>
    <col min="11009" max="11009" width="4" style="25" customWidth="1"/>
    <col min="11010" max="11010" width="13.42578125" style="25" customWidth="1"/>
    <col min="11011" max="11013" width="11.42578125" style="25"/>
    <col min="11014" max="11021" width="6.7109375" style="25" customWidth="1"/>
    <col min="11022" max="11264" width="11.42578125" style="25"/>
    <col min="11265" max="11265" width="4" style="25" customWidth="1"/>
    <col min="11266" max="11266" width="13.42578125" style="25" customWidth="1"/>
    <col min="11267" max="11269" width="11.42578125" style="25"/>
    <col min="11270" max="11277" width="6.7109375" style="25" customWidth="1"/>
    <col min="11278" max="11520" width="11.42578125" style="25"/>
    <col min="11521" max="11521" width="4" style="25" customWidth="1"/>
    <col min="11522" max="11522" width="13.42578125" style="25" customWidth="1"/>
    <col min="11523" max="11525" width="11.42578125" style="25"/>
    <col min="11526" max="11533" width="6.7109375" style="25" customWidth="1"/>
    <col min="11534" max="11776" width="11.42578125" style="25"/>
    <col min="11777" max="11777" width="4" style="25" customWidth="1"/>
    <col min="11778" max="11778" width="13.42578125" style="25" customWidth="1"/>
    <col min="11779" max="11781" width="11.42578125" style="25"/>
    <col min="11782" max="11789" width="6.7109375" style="25" customWidth="1"/>
    <col min="11790" max="12032" width="11.42578125" style="25"/>
    <col min="12033" max="12033" width="4" style="25" customWidth="1"/>
    <col min="12034" max="12034" width="13.42578125" style="25" customWidth="1"/>
    <col min="12035" max="12037" width="11.42578125" style="25"/>
    <col min="12038" max="12045" width="6.7109375" style="25" customWidth="1"/>
    <col min="12046" max="12288" width="11.42578125" style="25"/>
    <col min="12289" max="12289" width="4" style="25" customWidth="1"/>
    <col min="12290" max="12290" width="13.42578125" style="25" customWidth="1"/>
    <col min="12291" max="12293" width="11.42578125" style="25"/>
    <col min="12294" max="12301" width="6.7109375" style="25" customWidth="1"/>
    <col min="12302" max="12544" width="11.42578125" style="25"/>
    <col min="12545" max="12545" width="4" style="25" customWidth="1"/>
    <col min="12546" max="12546" width="13.42578125" style="25" customWidth="1"/>
    <col min="12547" max="12549" width="11.42578125" style="25"/>
    <col min="12550" max="12557" width="6.7109375" style="25" customWidth="1"/>
    <col min="12558" max="12800" width="11.42578125" style="25"/>
    <col min="12801" max="12801" width="4" style="25" customWidth="1"/>
    <col min="12802" max="12802" width="13.42578125" style="25" customWidth="1"/>
    <col min="12803" max="12805" width="11.42578125" style="25"/>
    <col min="12806" max="12813" width="6.7109375" style="25" customWidth="1"/>
    <col min="12814" max="13056" width="11.42578125" style="25"/>
    <col min="13057" max="13057" width="4" style="25" customWidth="1"/>
    <col min="13058" max="13058" width="13.42578125" style="25" customWidth="1"/>
    <col min="13059" max="13061" width="11.42578125" style="25"/>
    <col min="13062" max="13069" width="6.7109375" style="25" customWidth="1"/>
    <col min="13070" max="13312" width="11.42578125" style="25"/>
    <col min="13313" max="13313" width="4" style="25" customWidth="1"/>
    <col min="13314" max="13314" width="13.42578125" style="25" customWidth="1"/>
    <col min="13315" max="13317" width="11.42578125" style="25"/>
    <col min="13318" max="13325" width="6.7109375" style="25" customWidth="1"/>
    <col min="13326" max="13568" width="11.42578125" style="25"/>
    <col min="13569" max="13569" width="4" style="25" customWidth="1"/>
    <col min="13570" max="13570" width="13.42578125" style="25" customWidth="1"/>
    <col min="13571" max="13573" width="11.42578125" style="25"/>
    <col min="13574" max="13581" width="6.7109375" style="25" customWidth="1"/>
    <col min="13582" max="13824" width="11.42578125" style="25"/>
    <col min="13825" max="13825" width="4" style="25" customWidth="1"/>
    <col min="13826" max="13826" width="13.42578125" style="25" customWidth="1"/>
    <col min="13827" max="13829" width="11.42578125" style="25"/>
    <col min="13830" max="13837" width="6.7109375" style="25" customWidth="1"/>
    <col min="13838" max="14080" width="11.42578125" style="25"/>
    <col min="14081" max="14081" width="4" style="25" customWidth="1"/>
    <col min="14082" max="14082" width="13.42578125" style="25" customWidth="1"/>
    <col min="14083" max="14085" width="11.42578125" style="25"/>
    <col min="14086" max="14093" width="6.7109375" style="25" customWidth="1"/>
    <col min="14094" max="14336" width="11.42578125" style="25"/>
    <col min="14337" max="14337" width="4" style="25" customWidth="1"/>
    <col min="14338" max="14338" width="13.42578125" style="25" customWidth="1"/>
    <col min="14339" max="14341" width="11.42578125" style="25"/>
    <col min="14342" max="14349" width="6.7109375" style="25" customWidth="1"/>
    <col min="14350" max="14592" width="11.42578125" style="25"/>
    <col min="14593" max="14593" width="4" style="25" customWidth="1"/>
    <col min="14594" max="14594" width="13.42578125" style="25" customWidth="1"/>
    <col min="14595" max="14597" width="11.42578125" style="25"/>
    <col min="14598" max="14605" width="6.7109375" style="25" customWidth="1"/>
    <col min="14606" max="14848" width="11.42578125" style="25"/>
    <col min="14849" max="14849" width="4" style="25" customWidth="1"/>
    <col min="14850" max="14850" width="13.42578125" style="25" customWidth="1"/>
    <col min="14851" max="14853" width="11.42578125" style="25"/>
    <col min="14854" max="14861" width="6.7109375" style="25" customWidth="1"/>
    <col min="14862" max="15104" width="11.42578125" style="25"/>
    <col min="15105" max="15105" width="4" style="25" customWidth="1"/>
    <col min="15106" max="15106" width="13.42578125" style="25" customWidth="1"/>
    <col min="15107" max="15109" width="11.42578125" style="25"/>
    <col min="15110" max="15117" width="6.7109375" style="25" customWidth="1"/>
    <col min="15118" max="15360" width="11.42578125" style="25"/>
    <col min="15361" max="15361" width="4" style="25" customWidth="1"/>
    <col min="15362" max="15362" width="13.42578125" style="25" customWidth="1"/>
    <col min="15363" max="15365" width="11.42578125" style="25"/>
    <col min="15366" max="15373" width="6.7109375" style="25" customWidth="1"/>
    <col min="15374" max="15616" width="11.42578125" style="25"/>
    <col min="15617" max="15617" width="4" style="25" customWidth="1"/>
    <col min="15618" max="15618" width="13.42578125" style="25" customWidth="1"/>
    <col min="15619" max="15621" width="11.42578125" style="25"/>
    <col min="15622" max="15629" width="6.7109375" style="25" customWidth="1"/>
    <col min="15630" max="15872" width="11.42578125" style="25"/>
    <col min="15873" max="15873" width="4" style="25" customWidth="1"/>
    <col min="15874" max="15874" width="13.42578125" style="25" customWidth="1"/>
    <col min="15875" max="15877" width="11.42578125" style="25"/>
    <col min="15878" max="15885" width="6.7109375" style="25" customWidth="1"/>
    <col min="15886" max="16128" width="11.42578125" style="25"/>
    <col min="16129" max="16129" width="4" style="25" customWidth="1"/>
    <col min="16130" max="16130" width="13.42578125" style="25" customWidth="1"/>
    <col min="16131" max="16133" width="11.42578125" style="25"/>
    <col min="16134" max="16141" width="6.7109375" style="25" customWidth="1"/>
    <col min="16142" max="16384" width="11.42578125" style="25"/>
  </cols>
  <sheetData>
    <row r="1" spans="1:6" x14ac:dyDescent="0.2">
      <c r="A1" s="24" t="s">
        <v>157</v>
      </c>
    </row>
    <row r="2" spans="1:6" x14ac:dyDescent="0.2">
      <c r="A2" s="24"/>
    </row>
    <row r="3" spans="1:6" x14ac:dyDescent="0.2">
      <c r="A3" s="24"/>
      <c r="B3" s="24" t="s">
        <v>158</v>
      </c>
      <c r="F3" s="24" t="s">
        <v>159</v>
      </c>
    </row>
    <row r="5" spans="1:6" x14ac:dyDescent="0.2">
      <c r="A5" s="24" t="s">
        <v>9</v>
      </c>
      <c r="B5" s="24" t="s">
        <v>160</v>
      </c>
      <c r="C5" s="25" t="s">
        <v>161</v>
      </c>
      <c r="F5" s="24" t="s">
        <v>162</v>
      </c>
    </row>
    <row r="7" spans="1:6" x14ac:dyDescent="0.2">
      <c r="B7" s="25" t="s">
        <v>163</v>
      </c>
      <c r="C7" s="25" t="s">
        <v>164</v>
      </c>
      <c r="E7" s="25" t="s">
        <v>165</v>
      </c>
    </row>
    <row r="9" spans="1:6" x14ac:dyDescent="0.2">
      <c r="B9" s="25" t="s">
        <v>166</v>
      </c>
      <c r="C9" s="25" t="s">
        <v>167</v>
      </c>
    </row>
    <row r="10" spans="1:6" x14ac:dyDescent="0.2">
      <c r="C10" s="25" t="s">
        <v>168</v>
      </c>
    </row>
    <row r="11" spans="1:6" x14ac:dyDescent="0.2">
      <c r="B11" s="24" t="s">
        <v>169</v>
      </c>
      <c r="C11" s="25" t="s">
        <v>170</v>
      </c>
    </row>
    <row r="12" spans="1:6" x14ac:dyDescent="0.2">
      <c r="B12" s="24"/>
    </row>
    <row r="13" spans="1:6" x14ac:dyDescent="0.2">
      <c r="A13" s="24" t="s">
        <v>2</v>
      </c>
      <c r="B13" s="24" t="s">
        <v>171</v>
      </c>
    </row>
    <row r="14" spans="1:6" x14ac:dyDescent="0.2">
      <c r="B14" s="24"/>
    </row>
    <row r="15" spans="1:6" x14ac:dyDescent="0.2">
      <c r="B15" s="25" t="s">
        <v>172</v>
      </c>
      <c r="D15" s="24" t="s">
        <v>173</v>
      </c>
      <c r="E15" s="25" t="s">
        <v>174</v>
      </c>
    </row>
    <row r="16" spans="1:6" x14ac:dyDescent="0.2">
      <c r="B16" s="24" t="s">
        <v>175</v>
      </c>
      <c r="E16" s="25" t="s">
        <v>176</v>
      </c>
    </row>
    <row r="18" spans="2:2" x14ac:dyDescent="0.2">
      <c r="B18" s="25" t="s">
        <v>177</v>
      </c>
    </row>
    <row r="19" spans="2:2" x14ac:dyDescent="0.2">
      <c r="B19" s="25" t="s">
        <v>178</v>
      </c>
    </row>
    <row r="20" spans="2:2" x14ac:dyDescent="0.2">
      <c r="B20" s="24" t="s">
        <v>179</v>
      </c>
    </row>
    <row r="45" spans="1:13" x14ac:dyDescent="0.2">
      <c r="A45" s="25" t="s">
        <v>21</v>
      </c>
      <c r="B45" s="25" t="s">
        <v>0</v>
      </c>
      <c r="C45" s="25">
        <v>0</v>
      </c>
      <c r="D45" s="25">
        <v>10</v>
      </c>
      <c r="E45" s="25">
        <v>20</v>
      </c>
      <c r="F45" s="25">
        <v>30</v>
      </c>
      <c r="G45" s="25">
        <v>40</v>
      </c>
      <c r="H45" s="25">
        <v>50</v>
      </c>
      <c r="I45" s="25">
        <v>60</v>
      </c>
      <c r="J45" s="25">
        <v>70</v>
      </c>
      <c r="K45" s="25">
        <v>80</v>
      </c>
      <c r="L45" s="25">
        <v>90</v>
      </c>
      <c r="M45" s="25">
        <v>100</v>
      </c>
    </row>
    <row r="46" spans="1:13" x14ac:dyDescent="0.2">
      <c r="B46" s="25" t="s">
        <v>158</v>
      </c>
      <c r="C46" s="25">
        <f>400</f>
        <v>400</v>
      </c>
      <c r="D46" s="25">
        <f>400</f>
        <v>400</v>
      </c>
      <c r="E46" s="25">
        <f>400</f>
        <v>400</v>
      </c>
      <c r="F46" s="25">
        <f>400</f>
        <v>400</v>
      </c>
      <c r="G46" s="25">
        <f>400</f>
        <v>400</v>
      </c>
      <c r="H46" s="25">
        <f t="shared" ref="H46:M46" si="0">6*H45+160</f>
        <v>460</v>
      </c>
      <c r="I46" s="25">
        <f t="shared" si="0"/>
        <v>520</v>
      </c>
      <c r="J46" s="25">
        <f t="shared" si="0"/>
        <v>580</v>
      </c>
      <c r="K46" s="25">
        <f t="shared" si="0"/>
        <v>640</v>
      </c>
      <c r="L46" s="25">
        <f t="shared" si="0"/>
        <v>700</v>
      </c>
      <c r="M46" s="25">
        <f t="shared" si="0"/>
        <v>760</v>
      </c>
    </row>
    <row r="47" spans="1:13" x14ac:dyDescent="0.2">
      <c r="B47" s="25" t="s">
        <v>180</v>
      </c>
      <c r="C47" s="25">
        <f t="shared" ref="C47:M47" si="1">4*C45+300</f>
        <v>300</v>
      </c>
      <c r="D47" s="25">
        <f t="shared" si="1"/>
        <v>340</v>
      </c>
      <c r="E47" s="25">
        <f t="shared" si="1"/>
        <v>380</v>
      </c>
      <c r="F47" s="25">
        <f t="shared" si="1"/>
        <v>420</v>
      </c>
      <c r="G47" s="25">
        <f t="shared" si="1"/>
        <v>460</v>
      </c>
      <c r="H47" s="25">
        <f t="shared" si="1"/>
        <v>500</v>
      </c>
      <c r="I47" s="25">
        <f t="shared" si="1"/>
        <v>540</v>
      </c>
      <c r="J47" s="25">
        <f t="shared" si="1"/>
        <v>580</v>
      </c>
      <c r="K47" s="25">
        <f t="shared" si="1"/>
        <v>620</v>
      </c>
      <c r="L47" s="25">
        <f t="shared" si="1"/>
        <v>660</v>
      </c>
      <c r="M47" s="25">
        <f t="shared" si="1"/>
        <v>700</v>
      </c>
    </row>
  </sheetData>
  <pageMargins left="0.78740157499999996" right="0.78740157499999996" top="0.984251969" bottom="0.984251969" header="0.4921259845" footer="0.4921259845"/>
  <pageSetup paperSize="9" scale="95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P12" sqref="P12"/>
    </sheetView>
  </sheetViews>
  <sheetFormatPr baseColWidth="10" defaultRowHeight="12.75" x14ac:dyDescent="0.2"/>
  <cols>
    <col min="2" max="12" width="6.7109375" customWidth="1"/>
  </cols>
  <sheetData>
    <row r="1" spans="1:12" ht="18" x14ac:dyDescent="0.25">
      <c r="A1" s="22" t="s">
        <v>130</v>
      </c>
    </row>
    <row r="3" spans="1:12" x14ac:dyDescent="0.2">
      <c r="A3" t="s">
        <v>0</v>
      </c>
      <c r="B3">
        <v>0</v>
      </c>
      <c r="C3">
        <v>20</v>
      </c>
      <c r="D3">
        <v>40</v>
      </c>
      <c r="E3">
        <v>60</v>
      </c>
      <c r="F3">
        <v>80</v>
      </c>
      <c r="G3">
        <v>100</v>
      </c>
      <c r="H3">
        <v>120</v>
      </c>
      <c r="I3">
        <v>140</v>
      </c>
      <c r="J3">
        <v>160</v>
      </c>
      <c r="K3">
        <v>180</v>
      </c>
      <c r="L3">
        <v>200</v>
      </c>
    </row>
    <row r="4" spans="1:12" x14ac:dyDescent="0.2">
      <c r="A4" t="s">
        <v>128</v>
      </c>
      <c r="B4">
        <f>80*B3-7200</f>
        <v>-7200</v>
      </c>
      <c r="C4">
        <f t="shared" ref="C4:E4" si="0">80*C3-7200</f>
        <v>-5600</v>
      </c>
      <c r="D4">
        <f t="shared" si="0"/>
        <v>-4000</v>
      </c>
      <c r="E4">
        <f t="shared" si="0"/>
        <v>-2400</v>
      </c>
      <c r="F4">
        <f t="shared" ref="F4" si="1">80*F3-7200</f>
        <v>-800</v>
      </c>
      <c r="G4">
        <f t="shared" ref="G4" si="2">80*G3-7200</f>
        <v>800</v>
      </c>
      <c r="H4">
        <f t="shared" ref="H4" si="3">80*H3-7200</f>
        <v>2400</v>
      </c>
      <c r="I4">
        <f t="shared" ref="I4" si="4">80*I3-7200</f>
        <v>4000</v>
      </c>
      <c r="J4">
        <f t="shared" ref="J4" si="5">80*J3-7200</f>
        <v>5600</v>
      </c>
      <c r="K4">
        <f t="shared" ref="K4" si="6">80*K3-7200</f>
        <v>7200</v>
      </c>
      <c r="L4">
        <f t="shared" ref="L4" si="7">80*L3-7200</f>
        <v>8800</v>
      </c>
    </row>
    <row r="5" spans="1:12" x14ac:dyDescent="0.2">
      <c r="A5" t="s">
        <v>129</v>
      </c>
      <c r="E5">
        <f t="shared" ref="E5:L5" si="8">100*E3-8400</f>
        <v>-2400</v>
      </c>
      <c r="F5">
        <f t="shared" si="8"/>
        <v>-400</v>
      </c>
      <c r="G5">
        <f t="shared" si="8"/>
        <v>1600</v>
      </c>
      <c r="H5">
        <f t="shared" si="8"/>
        <v>3600</v>
      </c>
      <c r="I5">
        <f t="shared" si="8"/>
        <v>5600</v>
      </c>
      <c r="J5">
        <f t="shared" si="8"/>
        <v>7600</v>
      </c>
      <c r="K5">
        <f t="shared" si="8"/>
        <v>9600</v>
      </c>
      <c r="L5">
        <f t="shared" si="8"/>
        <v>11600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150" workbookViewId="0">
      <selection activeCell="B15" sqref="B15"/>
    </sheetView>
  </sheetViews>
  <sheetFormatPr baseColWidth="10" defaultRowHeight="12.75" x14ac:dyDescent="0.2"/>
  <cols>
    <col min="1" max="1" width="11.42578125" style="1"/>
    <col min="2" max="2" width="12.7109375" style="1" customWidth="1"/>
    <col min="3" max="3" width="13.42578125" style="1" customWidth="1"/>
    <col min="4" max="6" width="11.42578125" style="1"/>
    <col min="7" max="18" width="4.7109375" style="8" customWidth="1"/>
    <col min="19" max="19" width="4.28515625" style="1" customWidth="1"/>
    <col min="20" max="16384" width="11.42578125" style="1"/>
  </cols>
  <sheetData>
    <row r="1" spans="1:18" ht="20.25" x14ac:dyDescent="0.3">
      <c r="A1" s="2" t="s">
        <v>6</v>
      </c>
      <c r="G1" s="3" t="s">
        <v>17</v>
      </c>
      <c r="H1" s="9"/>
    </row>
    <row r="3" spans="1:18" ht="15.75" x14ac:dyDescent="0.25">
      <c r="A3" s="3" t="s">
        <v>18</v>
      </c>
      <c r="B3" s="1" t="s">
        <v>7</v>
      </c>
      <c r="D3" s="6">
        <v>30</v>
      </c>
      <c r="E3" s="16" t="s">
        <v>19</v>
      </c>
      <c r="G3" s="8" t="s">
        <v>0</v>
      </c>
      <c r="H3" s="8">
        <v>0</v>
      </c>
      <c r="I3" s="8">
        <v>20</v>
      </c>
      <c r="J3" s="8">
        <v>40</v>
      </c>
      <c r="K3" s="8">
        <v>60</v>
      </c>
      <c r="L3" s="8">
        <v>80</v>
      </c>
      <c r="M3" s="8">
        <v>100</v>
      </c>
      <c r="N3" s="8">
        <v>120</v>
      </c>
      <c r="O3" s="8">
        <v>140</v>
      </c>
      <c r="P3" s="8">
        <v>160</v>
      </c>
      <c r="Q3" s="8">
        <v>180</v>
      </c>
      <c r="R3" s="8">
        <v>200</v>
      </c>
    </row>
    <row r="4" spans="1:18" x14ac:dyDescent="0.2">
      <c r="B4" s="1" t="s">
        <v>8</v>
      </c>
      <c r="D4" s="1">
        <v>60</v>
      </c>
      <c r="E4" s="16" t="s">
        <v>20</v>
      </c>
      <c r="G4" s="8" t="s">
        <v>21</v>
      </c>
      <c r="H4" s="10">
        <f>$D$3</f>
        <v>30</v>
      </c>
      <c r="I4" s="10">
        <f>$D$3</f>
        <v>30</v>
      </c>
      <c r="J4" s="10">
        <f>$D$3</f>
        <v>30</v>
      </c>
      <c r="K4" s="10">
        <f>$D$5*K3+$C$13</f>
        <v>30</v>
      </c>
      <c r="L4" s="10">
        <f t="shared" ref="L4:R4" si="0">$D$5*L3+$C$13</f>
        <v>32</v>
      </c>
      <c r="M4" s="10">
        <f t="shared" si="0"/>
        <v>34</v>
      </c>
      <c r="N4" s="10">
        <f t="shared" si="0"/>
        <v>36</v>
      </c>
      <c r="O4" s="10">
        <f t="shared" si="0"/>
        <v>38</v>
      </c>
      <c r="P4" s="10">
        <f t="shared" si="0"/>
        <v>40</v>
      </c>
      <c r="Q4" s="10">
        <f t="shared" si="0"/>
        <v>42</v>
      </c>
      <c r="R4" s="10">
        <f t="shared" si="0"/>
        <v>44</v>
      </c>
    </row>
    <row r="5" spans="1:18" x14ac:dyDescent="0.2">
      <c r="B5" s="1" t="s">
        <v>83</v>
      </c>
      <c r="D5" s="6">
        <v>0.1</v>
      </c>
      <c r="G5" s="8" t="s">
        <v>5</v>
      </c>
      <c r="H5" s="10">
        <f>$B$35</f>
        <v>31.5</v>
      </c>
      <c r="I5" s="10">
        <f>$B$35</f>
        <v>31.5</v>
      </c>
      <c r="J5" s="10">
        <f>$B$35</f>
        <v>31.5</v>
      </c>
      <c r="K5" s="10">
        <f>$C$17*K3+28.5</f>
        <v>31.5</v>
      </c>
      <c r="L5" s="10">
        <f t="shared" ref="L5:R5" si="1">$C$17*L3+28.5</f>
        <v>32.5</v>
      </c>
      <c r="M5" s="10">
        <f t="shared" si="1"/>
        <v>33.5</v>
      </c>
      <c r="N5" s="10">
        <f t="shared" si="1"/>
        <v>34.5</v>
      </c>
      <c r="O5" s="10">
        <f t="shared" si="1"/>
        <v>35.5</v>
      </c>
      <c r="P5" s="10">
        <f t="shared" si="1"/>
        <v>36.5</v>
      </c>
      <c r="Q5" s="10">
        <f t="shared" si="1"/>
        <v>37.5</v>
      </c>
      <c r="R5" s="10">
        <f t="shared" si="1"/>
        <v>38.5</v>
      </c>
    </row>
    <row r="7" spans="1:18" ht="15.75" x14ac:dyDescent="0.25">
      <c r="A7" s="3" t="s">
        <v>9</v>
      </c>
      <c r="B7" s="5" t="s">
        <v>10</v>
      </c>
      <c r="D7" s="1" t="s">
        <v>11</v>
      </c>
    </row>
    <row r="9" spans="1:18" x14ac:dyDescent="0.2">
      <c r="B9" s="1" t="s">
        <v>12</v>
      </c>
    </row>
    <row r="10" spans="1:18" x14ac:dyDescent="0.2">
      <c r="B10" s="1" t="s">
        <v>13</v>
      </c>
    </row>
    <row r="11" spans="1:18" x14ac:dyDescent="0.2">
      <c r="B11" s="1" t="s">
        <v>47</v>
      </c>
    </row>
    <row r="12" spans="1:18" x14ac:dyDescent="0.2">
      <c r="B12" s="1" t="s">
        <v>14</v>
      </c>
    </row>
    <row r="13" spans="1:18" x14ac:dyDescent="0.2">
      <c r="B13" s="1" t="s">
        <v>3</v>
      </c>
      <c r="C13" s="7">
        <f>D3-D4*D5</f>
        <v>24</v>
      </c>
    </row>
    <row r="15" spans="1:18" ht="15.75" x14ac:dyDescent="0.25">
      <c r="B15" s="5" t="s">
        <v>15</v>
      </c>
      <c r="D15" s="1" t="s">
        <v>16</v>
      </c>
    </row>
    <row r="17" spans="1:6" ht="15.75" x14ac:dyDescent="0.25">
      <c r="A17" s="3" t="s">
        <v>2</v>
      </c>
      <c r="B17" s="4" t="s">
        <v>22</v>
      </c>
      <c r="C17" s="6">
        <v>0.05</v>
      </c>
      <c r="F17" s="4"/>
    </row>
    <row r="19" spans="1:6" x14ac:dyDescent="0.2">
      <c r="B19" s="1" t="s">
        <v>23</v>
      </c>
      <c r="C19" s="1" t="s">
        <v>24</v>
      </c>
    </row>
    <row r="20" spans="1:6" x14ac:dyDescent="0.2">
      <c r="C20" s="1" t="s">
        <v>25</v>
      </c>
    </row>
    <row r="21" spans="1:6" x14ac:dyDescent="0.2">
      <c r="C21" s="1" t="s">
        <v>26</v>
      </c>
    </row>
    <row r="22" spans="1:6" x14ac:dyDescent="0.2">
      <c r="C22" s="1" t="s">
        <v>27</v>
      </c>
    </row>
    <row r="24" spans="1:6" x14ac:dyDescent="0.2">
      <c r="B24" s="1" t="s">
        <v>28</v>
      </c>
      <c r="C24" s="1" t="s">
        <v>29</v>
      </c>
      <c r="D24" s="6">
        <f xml:space="preserve"> 0.1*90 + 24</f>
        <v>33</v>
      </c>
    </row>
    <row r="26" spans="1:6" x14ac:dyDescent="0.2">
      <c r="B26" s="1" t="s">
        <v>30</v>
      </c>
      <c r="C26" s="1" t="s">
        <v>31</v>
      </c>
      <c r="E26" s="1" t="s">
        <v>84</v>
      </c>
    </row>
    <row r="27" spans="1:6" x14ac:dyDescent="0.2">
      <c r="C27" s="1" t="s">
        <v>32</v>
      </c>
    </row>
    <row r="28" spans="1:6" x14ac:dyDescent="0.2">
      <c r="C28" s="1" t="str">
        <f>"q = Fr. "&amp;D24-C17*90</f>
        <v>q = Fr. 28.5</v>
      </c>
    </row>
    <row r="30" spans="1:6" x14ac:dyDescent="0.2">
      <c r="B30" s="1" t="s">
        <v>34</v>
      </c>
    </row>
    <row r="31" spans="1:6" x14ac:dyDescent="0.2">
      <c r="C31" s="1" t="s">
        <v>35</v>
      </c>
    </row>
    <row r="32" spans="1:6" x14ac:dyDescent="0.2">
      <c r="C32" s="1" t="s">
        <v>36</v>
      </c>
    </row>
    <row r="34" spans="1:4" ht="15.75" x14ac:dyDescent="0.25">
      <c r="B34" s="5" t="s">
        <v>37</v>
      </c>
    </row>
    <row r="35" spans="1:4" ht="15.75" x14ac:dyDescent="0.25">
      <c r="B35" s="11">
        <v>31.5</v>
      </c>
    </row>
    <row r="37" spans="1:4" ht="15.75" x14ac:dyDescent="0.25">
      <c r="A37" s="3" t="s">
        <v>4</v>
      </c>
      <c r="B37" s="5" t="s">
        <v>36</v>
      </c>
      <c r="D37" s="1" t="s">
        <v>11</v>
      </c>
    </row>
    <row r="39" spans="1:4" ht="15.75" x14ac:dyDescent="0.25">
      <c r="B39" s="5" t="s">
        <v>33</v>
      </c>
      <c r="D39" s="1" t="s">
        <v>16</v>
      </c>
    </row>
  </sheetData>
  <phoneticPr fontId="4" type="noConversion"/>
  <pageMargins left="0.62" right="0.78740157499999996" top="0.72" bottom="0.57999999999999996" header="0.28000000000000003" footer="0.26"/>
  <pageSetup paperSize="9" scale="97" orientation="landscape" horizontalDpi="4294967293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>
      <selection activeCell="U17" sqref="U17"/>
    </sheetView>
  </sheetViews>
  <sheetFormatPr baseColWidth="10" defaultRowHeight="12.75" x14ac:dyDescent="0.2"/>
  <cols>
    <col min="1" max="1" width="11.42578125" style="1"/>
    <col min="2" max="2" width="12.7109375" style="1" customWidth="1"/>
    <col min="3" max="3" width="13.42578125" style="1" customWidth="1"/>
    <col min="4" max="6" width="11.42578125" style="1"/>
    <col min="7" max="18" width="4.7109375" style="8" customWidth="1"/>
    <col min="19" max="19" width="4.28515625" style="1" customWidth="1"/>
    <col min="20" max="16384" width="11.42578125" style="1"/>
  </cols>
  <sheetData>
    <row r="1" spans="1:18" ht="20.25" x14ac:dyDescent="0.3">
      <c r="A1" s="2" t="s">
        <v>82</v>
      </c>
      <c r="G1" s="3" t="s">
        <v>17</v>
      </c>
      <c r="H1" s="9"/>
    </row>
    <row r="3" spans="1:18" ht="15.75" x14ac:dyDescent="0.25">
      <c r="A3" s="3" t="s">
        <v>18</v>
      </c>
      <c r="B3" s="1" t="s">
        <v>66</v>
      </c>
      <c r="D3" s="12">
        <v>20</v>
      </c>
      <c r="E3" s="1" t="s">
        <v>19</v>
      </c>
      <c r="G3" s="8" t="s">
        <v>0</v>
      </c>
      <c r="H3" s="8">
        <v>0</v>
      </c>
      <c r="I3" s="8">
        <v>20</v>
      </c>
      <c r="J3" s="8">
        <v>40</v>
      </c>
      <c r="K3" s="8">
        <v>60</v>
      </c>
      <c r="L3" s="8">
        <v>80</v>
      </c>
      <c r="M3" s="8">
        <v>100</v>
      </c>
      <c r="N3" s="8">
        <v>120</v>
      </c>
      <c r="O3" s="8">
        <v>140</v>
      </c>
      <c r="P3" s="8">
        <v>160</v>
      </c>
      <c r="Q3" s="8">
        <v>180</v>
      </c>
      <c r="R3" s="8">
        <v>200</v>
      </c>
    </row>
    <row r="4" spans="1:18" x14ac:dyDescent="0.2">
      <c r="B4" s="1" t="s">
        <v>67</v>
      </c>
      <c r="D4" s="12">
        <v>0.15</v>
      </c>
      <c r="E4" s="1" t="s">
        <v>20</v>
      </c>
      <c r="G4" s="8" t="s">
        <v>21</v>
      </c>
      <c r="H4" s="10">
        <f>$D$3</f>
        <v>20</v>
      </c>
      <c r="I4" s="10">
        <f>$D$3</f>
        <v>20</v>
      </c>
      <c r="J4" s="10">
        <f>$D$3</f>
        <v>20</v>
      </c>
      <c r="K4" s="10">
        <f>$D$3</f>
        <v>20</v>
      </c>
      <c r="L4" s="10"/>
      <c r="M4" s="10"/>
      <c r="N4" s="10"/>
      <c r="O4" s="10"/>
      <c r="P4" s="10"/>
      <c r="Q4" s="10"/>
      <c r="R4" s="10"/>
    </row>
    <row r="5" spans="1:18" x14ac:dyDescent="0.2">
      <c r="D5" s="13"/>
      <c r="H5" s="10"/>
      <c r="I5" s="10"/>
      <c r="J5" s="10"/>
      <c r="K5" s="10">
        <f>$D$4*K3+$D$12</f>
        <v>20</v>
      </c>
      <c r="L5" s="10">
        <f t="shared" ref="L5:R5" si="0">$D$4*L3+$D$12</f>
        <v>23</v>
      </c>
      <c r="M5" s="10">
        <f t="shared" si="0"/>
        <v>26</v>
      </c>
      <c r="N5" s="10">
        <f t="shared" si="0"/>
        <v>29</v>
      </c>
      <c r="O5" s="10">
        <f t="shared" si="0"/>
        <v>32</v>
      </c>
      <c r="P5" s="10">
        <f t="shared" si="0"/>
        <v>35</v>
      </c>
      <c r="Q5" s="10">
        <f t="shared" si="0"/>
        <v>38</v>
      </c>
      <c r="R5" s="10">
        <f t="shared" si="0"/>
        <v>41</v>
      </c>
    </row>
    <row r="6" spans="1:18" x14ac:dyDescent="0.2">
      <c r="G6" s="8" t="s">
        <v>4</v>
      </c>
      <c r="H6" s="10">
        <v>23</v>
      </c>
      <c r="I6" s="10">
        <v>23</v>
      </c>
      <c r="J6" s="10">
        <v>23</v>
      </c>
      <c r="K6" s="10">
        <v>23</v>
      </c>
      <c r="L6" s="10"/>
      <c r="M6" s="10"/>
      <c r="N6" s="10"/>
      <c r="O6" s="10"/>
      <c r="P6" s="10"/>
      <c r="Q6" s="10"/>
      <c r="R6" s="10"/>
    </row>
    <row r="7" spans="1:18" ht="15.75" x14ac:dyDescent="0.25">
      <c r="A7" s="3" t="s">
        <v>9</v>
      </c>
      <c r="B7" s="5" t="s">
        <v>68</v>
      </c>
      <c r="D7" s="1" t="s">
        <v>11</v>
      </c>
      <c r="K7" s="8">
        <f>0.1*K3+17</f>
        <v>23</v>
      </c>
      <c r="L7" s="8">
        <f t="shared" ref="L7:R7" si="1">0.1*L3+17</f>
        <v>25</v>
      </c>
      <c r="M7" s="8">
        <f t="shared" si="1"/>
        <v>27</v>
      </c>
      <c r="N7" s="8">
        <f t="shared" si="1"/>
        <v>29</v>
      </c>
      <c r="O7" s="8">
        <f t="shared" si="1"/>
        <v>31</v>
      </c>
      <c r="P7" s="8">
        <f t="shared" si="1"/>
        <v>33</v>
      </c>
      <c r="Q7" s="8">
        <f t="shared" si="1"/>
        <v>35</v>
      </c>
      <c r="R7" s="8">
        <f t="shared" si="1"/>
        <v>37</v>
      </c>
    </row>
    <row r="9" spans="1:18" x14ac:dyDescent="0.2">
      <c r="B9" s="1" t="s">
        <v>69</v>
      </c>
    </row>
    <row r="10" spans="1:18" x14ac:dyDescent="0.2">
      <c r="B10" s="1" t="s">
        <v>70</v>
      </c>
      <c r="D10" s="7">
        <f>D4</f>
        <v>0.15</v>
      </c>
    </row>
    <row r="11" spans="1:18" x14ac:dyDescent="0.2">
      <c r="B11" s="1" t="s">
        <v>71</v>
      </c>
      <c r="D11" s="1" t="s">
        <v>72</v>
      </c>
    </row>
    <row r="12" spans="1:18" x14ac:dyDescent="0.2">
      <c r="B12" s="1" t="s">
        <v>73</v>
      </c>
      <c r="D12" s="7">
        <v>11</v>
      </c>
    </row>
    <row r="13" spans="1:18" x14ac:dyDescent="0.2">
      <c r="C13" s="7"/>
    </row>
    <row r="14" spans="1:18" x14ac:dyDescent="0.2">
      <c r="C14" s="14"/>
      <c r="D14" s="7"/>
    </row>
    <row r="15" spans="1:18" ht="15.75" x14ac:dyDescent="0.25">
      <c r="B15" s="5" t="s">
        <v>74</v>
      </c>
      <c r="D15" s="1" t="s">
        <v>16</v>
      </c>
    </row>
    <row r="17" spans="1:6" ht="15.75" x14ac:dyDescent="0.25">
      <c r="A17" s="3" t="s">
        <v>2</v>
      </c>
      <c r="B17" s="4" t="s">
        <v>75</v>
      </c>
      <c r="C17" s="12"/>
      <c r="D17" s="7">
        <v>0.1</v>
      </c>
      <c r="F17" s="4"/>
    </row>
    <row r="19" spans="1:6" x14ac:dyDescent="0.2">
      <c r="B19" s="1" t="s">
        <v>76</v>
      </c>
      <c r="D19" s="1" t="s">
        <v>77</v>
      </c>
      <c r="F19" s="15">
        <f>0.15*120+11</f>
        <v>29</v>
      </c>
    </row>
    <row r="21" spans="1:6" x14ac:dyDescent="0.2">
      <c r="B21" s="1" t="s">
        <v>13</v>
      </c>
      <c r="D21" s="1" t="s">
        <v>78</v>
      </c>
    </row>
    <row r="22" spans="1:6" x14ac:dyDescent="0.2">
      <c r="D22" s="15" t="s">
        <v>3</v>
      </c>
      <c r="F22" s="15">
        <f>29-0.1*120</f>
        <v>17</v>
      </c>
    </row>
    <row r="23" spans="1:6" x14ac:dyDescent="0.2">
      <c r="B23" s="1" t="s">
        <v>79</v>
      </c>
    </row>
    <row r="24" spans="1:6" x14ac:dyDescent="0.2">
      <c r="B24" s="1" t="s">
        <v>80</v>
      </c>
      <c r="D24" s="15">
        <f>0.1*60+17</f>
        <v>23</v>
      </c>
    </row>
    <row r="25" spans="1:6" x14ac:dyDescent="0.2">
      <c r="D25" s="12"/>
    </row>
    <row r="26" spans="1:6" ht="15.75" x14ac:dyDescent="0.25">
      <c r="B26" s="5" t="s">
        <v>85</v>
      </c>
    </row>
    <row r="28" spans="1:6" ht="15.75" x14ac:dyDescent="0.25">
      <c r="A28" s="3" t="s">
        <v>4</v>
      </c>
      <c r="B28" s="5" t="s">
        <v>81</v>
      </c>
      <c r="D28" s="1" t="s">
        <v>11</v>
      </c>
    </row>
    <row r="29" spans="1:6" ht="15.75" x14ac:dyDescent="0.25">
      <c r="B29" s="5" t="s">
        <v>79</v>
      </c>
      <c r="D29" s="1" t="s">
        <v>16</v>
      </c>
    </row>
    <row r="35" spans="1:2" ht="15.75" x14ac:dyDescent="0.25">
      <c r="B35" s="5"/>
    </row>
    <row r="36" spans="1:2" ht="15.75" x14ac:dyDescent="0.25">
      <c r="B36" s="11"/>
    </row>
    <row r="38" spans="1:2" ht="15.75" x14ac:dyDescent="0.25">
      <c r="A38" s="3"/>
      <c r="B38" s="5"/>
    </row>
  </sheetData>
  <phoneticPr fontId="4" type="noConversion"/>
  <pageMargins left="0.62" right="0.78740157499999996" top="0.72" bottom="0.57999999999999996" header="0.28000000000000003" footer="0.26"/>
  <pageSetup paperSize="9" scale="85" orientation="landscape" horizontalDpi="4294967293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200" zoomScaleNormal="200" workbookViewId="0">
      <selection activeCell="T27" sqref="T27"/>
    </sheetView>
  </sheetViews>
  <sheetFormatPr baseColWidth="10" defaultRowHeight="12.75" x14ac:dyDescent="0.2"/>
  <cols>
    <col min="1" max="1" width="11.42578125" style="1"/>
    <col min="2" max="2" width="13.7109375" style="1" customWidth="1"/>
    <col min="3" max="3" width="13.42578125" style="1" customWidth="1"/>
    <col min="4" max="6" width="11.42578125" style="1"/>
    <col min="7" max="18" width="4.7109375" style="8" customWidth="1"/>
    <col min="19" max="19" width="4.28515625" style="1" customWidth="1"/>
    <col min="20" max="16384" width="11.42578125" style="1"/>
  </cols>
  <sheetData>
    <row r="1" spans="1:18" ht="20.25" x14ac:dyDescent="0.3">
      <c r="A1" s="2" t="s">
        <v>38</v>
      </c>
      <c r="G1" s="3" t="s">
        <v>17</v>
      </c>
      <c r="H1" s="9"/>
    </row>
    <row r="3" spans="1:18" ht="15.75" x14ac:dyDescent="0.25">
      <c r="A3" s="3" t="s">
        <v>18</v>
      </c>
      <c r="B3" s="1" t="s">
        <v>39</v>
      </c>
      <c r="D3" s="12">
        <v>300</v>
      </c>
      <c r="E3" s="16" t="s">
        <v>41</v>
      </c>
      <c r="G3" s="8" t="s">
        <v>0</v>
      </c>
      <c r="H3" s="8">
        <v>0</v>
      </c>
      <c r="I3" s="8">
        <v>10</v>
      </c>
      <c r="J3" s="8">
        <v>20</v>
      </c>
      <c r="K3" s="8">
        <v>30</v>
      </c>
      <c r="L3" s="8">
        <v>40</v>
      </c>
      <c r="M3" s="8">
        <v>50</v>
      </c>
      <c r="N3" s="8">
        <v>60</v>
      </c>
      <c r="O3" s="8">
        <v>70</v>
      </c>
      <c r="P3" s="8">
        <v>80</v>
      </c>
      <c r="Q3" s="8">
        <v>90</v>
      </c>
      <c r="R3" s="8">
        <v>100</v>
      </c>
    </row>
    <row r="4" spans="1:18" x14ac:dyDescent="0.2">
      <c r="B4" s="1" t="s">
        <v>1</v>
      </c>
      <c r="D4" s="12">
        <v>12</v>
      </c>
      <c r="E4" s="16" t="s">
        <v>20</v>
      </c>
      <c r="G4" s="8" t="s">
        <v>21</v>
      </c>
      <c r="H4" s="10">
        <f t="shared" ref="H4:M4" si="0">$D$4*H3+$D$3</f>
        <v>300</v>
      </c>
      <c r="I4" s="10">
        <f t="shared" si="0"/>
        <v>420</v>
      </c>
      <c r="J4" s="10">
        <f t="shared" si="0"/>
        <v>540</v>
      </c>
      <c r="K4" s="10">
        <f t="shared" si="0"/>
        <v>660</v>
      </c>
      <c r="L4" s="10">
        <f t="shared" si="0"/>
        <v>780</v>
      </c>
      <c r="M4" s="10">
        <f t="shared" si="0"/>
        <v>900</v>
      </c>
      <c r="N4" s="10"/>
      <c r="O4" s="10"/>
      <c r="P4" s="10"/>
      <c r="Q4" s="10"/>
      <c r="R4" s="10"/>
    </row>
    <row r="5" spans="1:18" x14ac:dyDescent="0.2">
      <c r="B5" s="1" t="s">
        <v>40</v>
      </c>
      <c r="D5" s="13">
        <v>0.25</v>
      </c>
      <c r="G5" s="8" t="s">
        <v>21</v>
      </c>
      <c r="H5" s="10"/>
      <c r="I5" s="10"/>
      <c r="J5" s="10"/>
      <c r="K5" s="10"/>
      <c r="L5" s="10"/>
      <c r="M5" s="10">
        <f t="shared" ref="M5:R5" si="1">$D$10*M3+$D$14</f>
        <v>900</v>
      </c>
      <c r="N5" s="10">
        <f t="shared" si="1"/>
        <v>990</v>
      </c>
      <c r="O5" s="10">
        <f t="shared" si="1"/>
        <v>1080</v>
      </c>
      <c r="P5" s="10">
        <f t="shared" si="1"/>
        <v>1170</v>
      </c>
      <c r="Q5" s="10">
        <f t="shared" si="1"/>
        <v>1260</v>
      </c>
      <c r="R5" s="10">
        <f t="shared" si="1"/>
        <v>1350</v>
      </c>
    </row>
    <row r="6" spans="1:18" x14ac:dyDescent="0.2">
      <c r="G6" s="8" t="s">
        <v>5</v>
      </c>
      <c r="H6" s="10">
        <f>$D$4*H3+$D$17</f>
        <v>390</v>
      </c>
      <c r="I6" s="10">
        <f>$D$4*I3+$D$17</f>
        <v>510</v>
      </c>
      <c r="J6" s="10">
        <f>$D$10*J3+$D$14</f>
        <v>630</v>
      </c>
      <c r="K6" s="10">
        <f t="shared" ref="K6:R6" si="2">$D$10*K3+$D$14</f>
        <v>720</v>
      </c>
      <c r="L6" s="10">
        <f t="shared" si="2"/>
        <v>810</v>
      </c>
      <c r="M6" s="10">
        <f t="shared" si="2"/>
        <v>900</v>
      </c>
      <c r="N6" s="10">
        <f t="shared" si="2"/>
        <v>990</v>
      </c>
      <c r="O6" s="10">
        <f t="shared" si="2"/>
        <v>1080</v>
      </c>
      <c r="P6" s="10">
        <f t="shared" si="2"/>
        <v>1170</v>
      </c>
      <c r="Q6" s="10">
        <f t="shared" si="2"/>
        <v>1260</v>
      </c>
      <c r="R6" s="10">
        <f t="shared" si="2"/>
        <v>1350</v>
      </c>
    </row>
    <row r="7" spans="1:18" ht="15.75" x14ac:dyDescent="0.25">
      <c r="A7" s="3" t="s">
        <v>9</v>
      </c>
      <c r="B7" s="5" t="s">
        <v>43</v>
      </c>
      <c r="D7" s="1" t="s">
        <v>42</v>
      </c>
      <c r="G7" s="8" t="s">
        <v>65</v>
      </c>
    </row>
    <row r="8" spans="1:18" x14ac:dyDescent="0.2">
      <c r="G8" s="8" t="s">
        <v>64</v>
      </c>
    </row>
    <row r="9" spans="1:18" x14ac:dyDescent="0.2">
      <c r="B9" s="1" t="s">
        <v>44</v>
      </c>
      <c r="G9" s="8" t="s">
        <v>86</v>
      </c>
    </row>
    <row r="10" spans="1:18" x14ac:dyDescent="0.2">
      <c r="B10" s="1" t="s">
        <v>45</v>
      </c>
      <c r="D10" s="7">
        <f>(1-D5)*D4</f>
        <v>9</v>
      </c>
    </row>
    <row r="11" spans="1:18" x14ac:dyDescent="0.2">
      <c r="B11" s="1" t="s">
        <v>46</v>
      </c>
    </row>
    <row r="12" spans="1:18" x14ac:dyDescent="0.2">
      <c r="B12" s="1" t="s">
        <v>48</v>
      </c>
      <c r="D12" s="7">
        <f>50*D4+D3</f>
        <v>900</v>
      </c>
    </row>
    <row r="13" spans="1:18" x14ac:dyDescent="0.2">
      <c r="B13" s="1" t="s">
        <v>49</v>
      </c>
      <c r="C13" s="7"/>
    </row>
    <row r="14" spans="1:18" x14ac:dyDescent="0.2">
      <c r="B14" s="1" t="s">
        <v>50</v>
      </c>
      <c r="C14" s="14" t="s">
        <v>3</v>
      </c>
      <c r="D14" s="7">
        <f>D12-D10*50</f>
        <v>450</v>
      </c>
    </row>
    <row r="15" spans="1:18" ht="15.75" x14ac:dyDescent="0.25">
      <c r="B15" s="5" t="s">
        <v>51</v>
      </c>
      <c r="D15" s="1" t="s">
        <v>52</v>
      </c>
    </row>
    <row r="17" spans="1:6" ht="15.75" x14ac:dyDescent="0.25">
      <c r="A17" s="3" t="s">
        <v>2</v>
      </c>
      <c r="B17" s="4" t="s">
        <v>53</v>
      </c>
      <c r="C17" s="12"/>
      <c r="D17" s="7">
        <v>390</v>
      </c>
      <c r="F17" s="4"/>
    </row>
    <row r="19" spans="1:6" x14ac:dyDescent="0.2">
      <c r="B19" s="1" t="s">
        <v>54</v>
      </c>
      <c r="D19" s="1" t="s">
        <v>55</v>
      </c>
    </row>
    <row r="20" spans="1:6" x14ac:dyDescent="0.2">
      <c r="B20" s="1" t="s">
        <v>56</v>
      </c>
    </row>
    <row r="21" spans="1:6" x14ac:dyDescent="0.2">
      <c r="B21" s="1" t="s">
        <v>57</v>
      </c>
    </row>
    <row r="22" spans="1:6" x14ac:dyDescent="0.2">
      <c r="B22" s="1" t="s">
        <v>58</v>
      </c>
    </row>
    <row r="23" spans="1:6" x14ac:dyDescent="0.2">
      <c r="B23" s="1" t="s">
        <v>59</v>
      </c>
    </row>
    <row r="24" spans="1:6" x14ac:dyDescent="0.2">
      <c r="B24" s="1" t="s">
        <v>60</v>
      </c>
      <c r="D24" s="12"/>
    </row>
    <row r="25" spans="1:6" ht="15.75" x14ac:dyDescent="0.25">
      <c r="B25" s="5" t="s">
        <v>61</v>
      </c>
    </row>
    <row r="27" spans="1:6" ht="15.75" x14ac:dyDescent="0.25">
      <c r="A27" s="3" t="s">
        <v>4</v>
      </c>
      <c r="B27" s="5" t="s">
        <v>55</v>
      </c>
      <c r="D27" s="1" t="s">
        <v>62</v>
      </c>
    </row>
    <row r="28" spans="1:6" ht="15.75" x14ac:dyDescent="0.25">
      <c r="B28" s="5" t="s">
        <v>51</v>
      </c>
      <c r="D28" s="1" t="s">
        <v>63</v>
      </c>
    </row>
    <row r="34" spans="1:2" ht="15.75" x14ac:dyDescent="0.25">
      <c r="B34" s="5"/>
    </row>
    <row r="35" spans="1:2" ht="15.75" x14ac:dyDescent="0.25">
      <c r="B35" s="11"/>
    </row>
    <row r="37" spans="1:2" ht="15.75" x14ac:dyDescent="0.25">
      <c r="A37" s="3"/>
      <c r="B37" s="5"/>
    </row>
  </sheetData>
  <phoneticPr fontId="4" type="noConversion"/>
  <pageMargins left="0.62" right="0.78740157499999996" top="0.72" bottom="0.57999999999999996" header="0.28000000000000003" footer="0.26"/>
  <pageSetup paperSize="9" scale="99" orientation="landscape" horizontalDpi="4294967293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workbookViewId="0">
      <selection activeCell="B15" sqref="B15"/>
    </sheetView>
  </sheetViews>
  <sheetFormatPr baseColWidth="10" defaultRowHeight="12.75" x14ac:dyDescent="0.2"/>
  <cols>
    <col min="5" max="17" width="5.7109375" customWidth="1"/>
  </cols>
  <sheetData>
    <row r="1" spans="1:17" ht="20.25" x14ac:dyDescent="0.3">
      <c r="A1" s="26" t="s">
        <v>89</v>
      </c>
      <c r="B1" s="26"/>
    </row>
    <row r="3" spans="1:17" x14ac:dyDescent="0.2">
      <c r="D3" t="s">
        <v>0</v>
      </c>
      <c r="E3">
        <v>0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</row>
    <row r="4" spans="1:17" ht="15.75" x14ac:dyDescent="0.3">
      <c r="D4" t="s">
        <v>87</v>
      </c>
      <c r="E4">
        <f>2*E3+3</f>
        <v>3</v>
      </c>
      <c r="F4">
        <f t="shared" ref="F4:M4" si="0">2*F3+3</f>
        <v>5</v>
      </c>
      <c r="G4">
        <f t="shared" si="0"/>
        <v>7</v>
      </c>
      <c r="H4">
        <f t="shared" si="0"/>
        <v>9</v>
      </c>
      <c r="I4">
        <f t="shared" si="0"/>
        <v>11</v>
      </c>
      <c r="J4">
        <f t="shared" si="0"/>
        <v>13</v>
      </c>
      <c r="K4">
        <f t="shared" si="0"/>
        <v>15</v>
      </c>
      <c r="L4">
        <f t="shared" si="0"/>
        <v>17</v>
      </c>
      <c r="M4">
        <f t="shared" si="0"/>
        <v>19</v>
      </c>
    </row>
    <row r="5" spans="1:17" ht="15.75" x14ac:dyDescent="0.3">
      <c r="D5" t="s">
        <v>88</v>
      </c>
      <c r="M5">
        <f>1.5*M3+7</f>
        <v>19</v>
      </c>
      <c r="N5">
        <f>1.5*N3+7</f>
        <v>20.5</v>
      </c>
      <c r="O5">
        <f>1.5*O3+7</f>
        <v>22</v>
      </c>
      <c r="P5">
        <f>1.5*P3+7</f>
        <v>23.5</v>
      </c>
      <c r="Q5">
        <f>1.5*Q3+7</f>
        <v>25</v>
      </c>
    </row>
    <row r="9" spans="1:17" x14ac:dyDescent="0.2">
      <c r="A9" s="18" t="s">
        <v>90</v>
      </c>
    </row>
    <row r="10" spans="1:17" x14ac:dyDescent="0.2">
      <c r="A10" s="18" t="s">
        <v>91</v>
      </c>
    </row>
    <row r="11" spans="1:17" x14ac:dyDescent="0.2">
      <c r="A11" s="18" t="s">
        <v>92</v>
      </c>
    </row>
    <row r="12" spans="1:17" x14ac:dyDescent="0.2">
      <c r="A12" s="18" t="s">
        <v>93</v>
      </c>
    </row>
    <row r="13" spans="1:17" x14ac:dyDescent="0.2">
      <c r="A13" s="18" t="s">
        <v>94</v>
      </c>
    </row>
  </sheetData>
  <mergeCells count="1">
    <mergeCell ref="A1:B1"/>
  </mergeCells>
  <phoneticPr fontId="4" type="noConversion"/>
  <pageMargins left="0.78740157499999996" right="0.78740157499999996" top="0.984251969" bottom="0.984251969" header="0.4921259845" footer="0.4921259845"/>
  <pageSetup paperSize="9" scale="9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Aufgabe 12.15</vt:lpstr>
      <vt:lpstr>Aufgabe 12.18</vt:lpstr>
      <vt:lpstr>Aufgabe 12.19</vt:lpstr>
      <vt:lpstr>Aufgabe 12.20</vt:lpstr>
      <vt:lpstr>Aufgabe 12.21</vt:lpstr>
      <vt:lpstr>Aufgabe 12.22</vt:lpstr>
      <vt:lpstr>Aufgabe 12.23</vt:lpstr>
      <vt:lpstr>Aufgabe 12.24</vt:lpstr>
      <vt:lpstr>Aufgabe 12.25</vt:lpstr>
    </vt:vector>
  </TitlesOfParts>
  <Company>kbs glarus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bischof</dc:creator>
  <cp:lastModifiedBy>Bischof Paul</cp:lastModifiedBy>
  <cp:lastPrinted>2014-12-16T13:45:29Z</cp:lastPrinted>
  <dcterms:created xsi:type="dcterms:W3CDTF">2005-09-16T08:41:35Z</dcterms:created>
  <dcterms:modified xsi:type="dcterms:W3CDTF">2016-11-29T10:01:08Z</dcterms:modified>
</cp:coreProperties>
</file>